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showInkAnnotation="0" codeName="ThisWorkbook" defaultThemeVersion="124226"/>
  <mc:AlternateContent xmlns:mc="http://schemas.openxmlformats.org/markup-compatibility/2006">
    <mc:Choice Requires="x15">
      <x15ac:absPath xmlns:x15ac="http://schemas.microsoft.com/office/spreadsheetml/2010/11/ac" url="C:\Users\bosano\Desktop\QUARTER3 WEBSITE REPORT\"/>
    </mc:Choice>
  </mc:AlternateContent>
  <xr:revisionPtr revIDLastSave="0" documentId="8_{4CEC2F6A-DAEC-4331-B249-108C5C616790}" xr6:coauthVersionLast="45" xr6:coauthVersionMax="45" xr10:uidLastSave="{00000000-0000-0000-0000-000000000000}"/>
  <workbookProtection workbookAlgorithmName="SHA-512" workbookHashValue="SUMWhaRcOZ8AmFH/dPV3sAHLqyxli43CqRT0c9rRMeUyfquBouD0brb7eQAu/jhvT6FX288WNnd7oUnb/IClUA==" workbookSaltValue="saIG/as/5Wnh4s09euedUQ==" workbookSpinCount="100000" lockStructure="1"/>
  <bookViews>
    <workbookView xWindow="-110" yWindow="-110" windowWidth="19420" windowHeight="10420" tabRatio="848" firstSheet="19" activeTab="31" xr2:uid="{00000000-000D-0000-FFFF-FFFF00000000}"/>
  </bookViews>
  <sheets>
    <sheet name="Details" sheetId="39" r:id="rId1"/>
    <sheet name="Reliance &amp; Limitations" sheetId="40" r:id="rId2"/>
    <sheet name="Table of Contents" sheetId="38" r:id="rId3"/>
    <sheet name="APPENDIX 1 " sheetId="3" r:id="rId4"/>
    <sheet name="APPENDIX 2" sheetId="4" r:id="rId5"/>
    <sheet name="APPENDIX 3" sheetId="9" r:id="rId6"/>
    <sheet name="APPENDIX 4" sheetId="36" r:id="rId7"/>
    <sheet name="APPENDIX 5" sheetId="5" r:id="rId8"/>
    <sheet name="APPENDIX 6" sheetId="41" r:id="rId9"/>
    <sheet name="APPENDIX 7" sheetId="6" r:id="rId10"/>
    <sheet name="APPENDIX 8" sheetId="43" r:id="rId11"/>
    <sheet name="APPENDIX 9" sheetId="45" r:id="rId12"/>
    <sheet name="APPENDIX 10" sheetId="46" r:id="rId13"/>
    <sheet name="APPENDIX 11" sheetId="7" r:id="rId14"/>
    <sheet name="APPENDIX 12" sheetId="8" r:id="rId15"/>
    <sheet name="APPENDIX 13" sheetId="47" r:id="rId16"/>
    <sheet name="APPENDIX 14" sheetId="48" r:id="rId17"/>
    <sheet name="APPENDIX 15" sheetId="49" r:id="rId18"/>
    <sheet name="APPENDIX 16" sheetId="50" r:id="rId19"/>
    <sheet name="APPENDIX 17" sheetId="51" r:id="rId20"/>
    <sheet name="APPENDIX 18" sheetId="52" r:id="rId21"/>
    <sheet name="GDP" sheetId="63" state="hidden" r:id="rId22"/>
    <sheet name="INWARD" sheetId="62" state="hidden" r:id="rId23"/>
    <sheet name="MGT" sheetId="53" state="hidden" r:id="rId24"/>
    <sheet name="NPI" sheetId="54" state="hidden" r:id="rId25"/>
    <sheet name="COM" sheetId="55" state="hidden" r:id="rId26"/>
    <sheet name="NEPI" sheetId="56" state="hidden" r:id="rId27"/>
    <sheet name="APPENDIX 19" sheetId="57" r:id="rId28"/>
    <sheet name="APPENDIX 20 i" sheetId="21" r:id="rId29"/>
    <sheet name="APPENDIX 20 ii" sheetId="19" r:id="rId30"/>
    <sheet name="APPENDIX 20 iii" sheetId="20" r:id="rId31"/>
    <sheet name="APPENDIX 21 i" sheetId="58" r:id="rId32"/>
    <sheet name="APPENDIX 21 ii" sheetId="59" r:id="rId33"/>
    <sheet name="APPENDIX 21 iii" sheetId="60" r:id="rId34"/>
    <sheet name="APPENDIX  21 iv" sheetId="61" r:id="rId35"/>
    <sheet name="LINKED" sheetId="64" state="hidden" r:id="rId36"/>
    <sheet name="NON-LINKED" sheetId="65" state="hidden" r:id="rId37"/>
    <sheet name="Investments" sheetId="66" state="hidden" r:id="rId38"/>
    <sheet name="PP" sheetId="67" state="hidden" r:id="rId39"/>
    <sheet name="DA" sheetId="68" state="hidden" r:id="rId40"/>
    <sheet name="Pensions" sheetId="69" state="hidden" r:id="rId41"/>
  </sheets>
  <externalReferences>
    <externalReference r:id="rId42"/>
  </externalReferences>
  <definedNames>
    <definedName name="_xlnm._FilterDatabase" localSheetId="3" hidden="1">'APPENDIX 1 '!$A$6:$A$52</definedName>
    <definedName name="_xlnm._FilterDatabase" localSheetId="16" hidden="1">'APPENDIX 14'!$B$7:$Q$43</definedName>
    <definedName name="_xlnm.Print_Area" localSheetId="34">'APPENDIX  21 iv'!$A$1:$Q$40</definedName>
    <definedName name="_xlnm.Print_Area" localSheetId="3">'APPENDIX 1 '!$A$1:$Q$52</definedName>
    <definedName name="_xlnm.Print_Area" localSheetId="30">'APPENDIX 20 iii'!$A$2:$Y$40</definedName>
    <definedName name="_xlnm.Print_Area" localSheetId="6">'APPENDIX 4'!$A$1:$J$37</definedName>
    <definedName name="_xlnm.Print_Area" localSheetId="0">Details!$A$1:$O$24</definedName>
    <definedName name="_xlnm.Print_Area" localSheetId="1">'Reliance &amp; Limitations'!$A$1:$P$10</definedName>
    <definedName name="_xlnm.Print_Area" localSheetId="2">'Table of Contents'!$A$1:$D$35</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6" i="7" l="1"/>
  <c r="I27" i="7"/>
  <c r="Q7" i="45"/>
  <c r="J16" i="45"/>
  <c r="I22" i="45"/>
  <c r="M26" i="45"/>
  <c r="Q30" i="45"/>
  <c r="Q35" i="69"/>
  <c r="Q35" i="7" s="1"/>
  <c r="P35" i="69"/>
  <c r="P35" i="7" s="1"/>
  <c r="O35" i="69"/>
  <c r="O35" i="7" s="1"/>
  <c r="N35" i="69"/>
  <c r="N35" i="7" s="1"/>
  <c r="M35" i="69"/>
  <c r="M35" i="7" s="1"/>
  <c r="L35" i="69"/>
  <c r="L35" i="7" s="1"/>
  <c r="K35" i="69"/>
  <c r="K35" i="7" s="1"/>
  <c r="J35" i="69"/>
  <c r="J35" i="7" s="1"/>
  <c r="I35" i="69"/>
  <c r="I35" i="7" s="1"/>
  <c r="H35" i="69"/>
  <c r="H35" i="7" s="1"/>
  <c r="G35" i="69"/>
  <c r="G35" i="7" s="1"/>
  <c r="F35" i="69"/>
  <c r="F35" i="7" s="1"/>
  <c r="E35" i="69"/>
  <c r="E35" i="7" s="1"/>
  <c r="D35" i="69"/>
  <c r="D35" i="7" s="1"/>
  <c r="C35" i="69"/>
  <c r="C35" i="7" s="1"/>
  <c r="Q34" i="69"/>
  <c r="Q34" i="7" s="1"/>
  <c r="P34" i="69"/>
  <c r="P34" i="7" s="1"/>
  <c r="O34" i="69"/>
  <c r="O34" i="7" s="1"/>
  <c r="N34" i="69"/>
  <c r="N34" i="7" s="1"/>
  <c r="M34" i="69"/>
  <c r="M34" i="7" s="1"/>
  <c r="L34" i="69"/>
  <c r="L34" i="7" s="1"/>
  <c r="K34" i="69"/>
  <c r="K34" i="7" s="1"/>
  <c r="J34" i="69"/>
  <c r="J34" i="7" s="1"/>
  <c r="I34" i="69"/>
  <c r="I34" i="7" s="1"/>
  <c r="H34" i="69"/>
  <c r="H34" i="7" s="1"/>
  <c r="G34" i="69"/>
  <c r="G34" i="7" s="1"/>
  <c r="F34" i="69"/>
  <c r="F34" i="7" s="1"/>
  <c r="E34" i="69"/>
  <c r="E34" i="7" s="1"/>
  <c r="D34" i="69"/>
  <c r="D34" i="7" s="1"/>
  <c r="C34" i="69"/>
  <c r="C34" i="7" s="1"/>
  <c r="Q33" i="69"/>
  <c r="P33" i="69"/>
  <c r="O33" i="69"/>
  <c r="N33" i="69"/>
  <c r="M33" i="69"/>
  <c r="L33" i="69"/>
  <c r="K33" i="69"/>
  <c r="K33" i="7" s="1"/>
  <c r="J33" i="69"/>
  <c r="I33" i="69"/>
  <c r="H33" i="69"/>
  <c r="G33" i="69"/>
  <c r="F33" i="69"/>
  <c r="E33" i="69"/>
  <c r="E33" i="7" s="1"/>
  <c r="D33" i="69"/>
  <c r="C33" i="69"/>
  <c r="C33" i="7" s="1"/>
  <c r="S31" i="69"/>
  <c r="Q30" i="69"/>
  <c r="Q30" i="7" s="1"/>
  <c r="P30" i="69"/>
  <c r="P30" i="7" s="1"/>
  <c r="O30" i="69"/>
  <c r="O30" i="7" s="1"/>
  <c r="N30" i="69"/>
  <c r="N30" i="7" s="1"/>
  <c r="M30" i="69"/>
  <c r="M30" i="7" s="1"/>
  <c r="L30" i="69"/>
  <c r="L30" i="7" s="1"/>
  <c r="K30" i="69"/>
  <c r="K30" i="7" s="1"/>
  <c r="J30" i="69"/>
  <c r="J30" i="7" s="1"/>
  <c r="I30" i="69"/>
  <c r="I30" i="7" s="1"/>
  <c r="H30" i="69"/>
  <c r="H30" i="7" s="1"/>
  <c r="G30" i="69"/>
  <c r="G30" i="7" s="1"/>
  <c r="F30" i="69"/>
  <c r="F30" i="7" s="1"/>
  <c r="E30" i="69"/>
  <c r="E30" i="7" s="1"/>
  <c r="D30" i="69"/>
  <c r="D30" i="7" s="1"/>
  <c r="C30" i="69"/>
  <c r="C30" i="7" s="1"/>
  <c r="Q29" i="69"/>
  <c r="Q29" i="7" s="1"/>
  <c r="P29" i="69"/>
  <c r="P29" i="7" s="1"/>
  <c r="O29" i="69"/>
  <c r="O29" i="7" s="1"/>
  <c r="N29" i="69"/>
  <c r="N29" i="7" s="1"/>
  <c r="M29" i="69"/>
  <c r="M29" i="7" s="1"/>
  <c r="L29" i="69"/>
  <c r="L29" i="7" s="1"/>
  <c r="K29" i="69"/>
  <c r="K29" i="7" s="1"/>
  <c r="J29" i="69"/>
  <c r="J29" i="7" s="1"/>
  <c r="I29" i="69"/>
  <c r="I29" i="7" s="1"/>
  <c r="H29" i="69"/>
  <c r="H29" i="7" s="1"/>
  <c r="G29" i="69"/>
  <c r="G29" i="7" s="1"/>
  <c r="F29" i="69"/>
  <c r="F29" i="7" s="1"/>
  <c r="E29" i="69"/>
  <c r="E29" i="7" s="1"/>
  <c r="D29" i="69"/>
  <c r="D29" i="7" s="1"/>
  <c r="C29" i="69"/>
  <c r="C29" i="7" s="1"/>
  <c r="Q28" i="69"/>
  <c r="Q28" i="7" s="1"/>
  <c r="P28" i="69"/>
  <c r="P28" i="7" s="1"/>
  <c r="O28" i="69"/>
  <c r="O28" i="7" s="1"/>
  <c r="N28" i="69"/>
  <c r="N28" i="7" s="1"/>
  <c r="M28" i="69"/>
  <c r="M28" i="7" s="1"/>
  <c r="L28" i="69"/>
  <c r="L28" i="7" s="1"/>
  <c r="K28" i="69"/>
  <c r="K28" i="7" s="1"/>
  <c r="J28" i="69"/>
  <c r="J28" i="7" s="1"/>
  <c r="I28" i="69"/>
  <c r="I28" i="7" s="1"/>
  <c r="H28" i="69"/>
  <c r="H28" i="7" s="1"/>
  <c r="G28" i="69"/>
  <c r="G28" i="7" s="1"/>
  <c r="F28" i="69"/>
  <c r="F28" i="7" s="1"/>
  <c r="E28" i="69"/>
  <c r="E28" i="7" s="1"/>
  <c r="D28" i="69"/>
  <c r="D28" i="7" s="1"/>
  <c r="C28" i="69"/>
  <c r="C28" i="7" s="1"/>
  <c r="Q27" i="69"/>
  <c r="Q27" i="7" s="1"/>
  <c r="P27" i="69"/>
  <c r="P27" i="7" s="1"/>
  <c r="O27" i="69"/>
  <c r="O27" i="7" s="1"/>
  <c r="N27" i="69"/>
  <c r="N27" i="7" s="1"/>
  <c r="M27" i="69"/>
  <c r="M27" i="7" s="1"/>
  <c r="L27" i="69"/>
  <c r="L27" i="7" s="1"/>
  <c r="K27" i="69"/>
  <c r="K27" i="7" s="1"/>
  <c r="J27" i="69"/>
  <c r="J27" i="7" s="1"/>
  <c r="I27" i="69"/>
  <c r="H27" i="69"/>
  <c r="H27" i="7" s="1"/>
  <c r="G27" i="69"/>
  <c r="G27" i="7" s="1"/>
  <c r="F27" i="69"/>
  <c r="F27" i="7" s="1"/>
  <c r="E27" i="69"/>
  <c r="E27" i="7" s="1"/>
  <c r="D27" i="69"/>
  <c r="D27" i="7" s="1"/>
  <c r="C27" i="69"/>
  <c r="C27" i="7" s="1"/>
  <c r="Q26" i="69"/>
  <c r="Q26" i="7" s="1"/>
  <c r="P26" i="69"/>
  <c r="P26" i="7" s="1"/>
  <c r="O26" i="69"/>
  <c r="O26" i="7" s="1"/>
  <c r="N26" i="69"/>
  <c r="N26" i="7" s="1"/>
  <c r="M26" i="69"/>
  <c r="M26" i="7" s="1"/>
  <c r="L26" i="69"/>
  <c r="L26" i="7" s="1"/>
  <c r="K26" i="69"/>
  <c r="K26" i="7" s="1"/>
  <c r="J26" i="69"/>
  <c r="J26" i="7" s="1"/>
  <c r="I26" i="69"/>
  <c r="I26" i="7" s="1"/>
  <c r="H26" i="69"/>
  <c r="H26" i="7" s="1"/>
  <c r="G26" i="69"/>
  <c r="G26" i="7" s="1"/>
  <c r="F26" i="69"/>
  <c r="F26" i="7" s="1"/>
  <c r="E26" i="69"/>
  <c r="E26" i="7" s="1"/>
  <c r="D26" i="69"/>
  <c r="D26" i="7" s="1"/>
  <c r="C26" i="69"/>
  <c r="C26" i="7" s="1"/>
  <c r="Q25" i="69"/>
  <c r="Q25" i="7" s="1"/>
  <c r="P25" i="69"/>
  <c r="P25" i="7" s="1"/>
  <c r="O25" i="69"/>
  <c r="O25" i="7" s="1"/>
  <c r="N25" i="69"/>
  <c r="N25" i="7" s="1"/>
  <c r="M25" i="69"/>
  <c r="M25" i="7" s="1"/>
  <c r="L25" i="69"/>
  <c r="L25" i="7" s="1"/>
  <c r="K25" i="69"/>
  <c r="K25" i="7" s="1"/>
  <c r="J25" i="69"/>
  <c r="J25" i="7" s="1"/>
  <c r="I25" i="69"/>
  <c r="I25" i="7" s="1"/>
  <c r="H25" i="69"/>
  <c r="H25" i="7" s="1"/>
  <c r="G25" i="69"/>
  <c r="G25" i="7" s="1"/>
  <c r="F25" i="69"/>
  <c r="F25" i="7" s="1"/>
  <c r="E25" i="69"/>
  <c r="E25" i="7" s="1"/>
  <c r="D25" i="69"/>
  <c r="D25" i="7" s="1"/>
  <c r="C25" i="69"/>
  <c r="C25" i="7" s="1"/>
  <c r="Q24" i="69"/>
  <c r="Q24" i="7" s="1"/>
  <c r="P24" i="69"/>
  <c r="P24" i="7" s="1"/>
  <c r="O24" i="69"/>
  <c r="O24" i="7" s="1"/>
  <c r="N24" i="69"/>
  <c r="N24" i="7" s="1"/>
  <c r="M24" i="69"/>
  <c r="M24" i="7" s="1"/>
  <c r="L24" i="69"/>
  <c r="L24" i="7" s="1"/>
  <c r="K24" i="69"/>
  <c r="K24" i="7" s="1"/>
  <c r="J24" i="69"/>
  <c r="J24" i="7" s="1"/>
  <c r="I24" i="69"/>
  <c r="I24" i="7" s="1"/>
  <c r="H24" i="69"/>
  <c r="H24" i="7" s="1"/>
  <c r="G24" i="69"/>
  <c r="G24" i="7" s="1"/>
  <c r="F24" i="69"/>
  <c r="F24" i="7" s="1"/>
  <c r="E24" i="69"/>
  <c r="E24" i="7" s="1"/>
  <c r="D24" i="69"/>
  <c r="D24" i="7" s="1"/>
  <c r="C24" i="69"/>
  <c r="C24" i="7" s="1"/>
  <c r="Q23" i="69"/>
  <c r="Q23" i="7" s="1"/>
  <c r="P23" i="69"/>
  <c r="P23" i="7" s="1"/>
  <c r="O23" i="69"/>
  <c r="O23" i="7" s="1"/>
  <c r="N23" i="69"/>
  <c r="N23" i="7" s="1"/>
  <c r="M23" i="69"/>
  <c r="M23" i="7" s="1"/>
  <c r="L23" i="69"/>
  <c r="L23" i="7" s="1"/>
  <c r="K23" i="69"/>
  <c r="K23" i="7" s="1"/>
  <c r="J23" i="69"/>
  <c r="J23" i="7" s="1"/>
  <c r="I23" i="69"/>
  <c r="I23" i="7" s="1"/>
  <c r="H23" i="69"/>
  <c r="H23" i="7" s="1"/>
  <c r="G23" i="69"/>
  <c r="G23" i="7" s="1"/>
  <c r="F23" i="69"/>
  <c r="F23" i="7" s="1"/>
  <c r="E23" i="69"/>
  <c r="E23" i="7" s="1"/>
  <c r="D23" i="69"/>
  <c r="D23" i="7" s="1"/>
  <c r="C23" i="69"/>
  <c r="C23" i="7" s="1"/>
  <c r="Q22" i="69"/>
  <c r="Q22" i="7" s="1"/>
  <c r="P22" i="69"/>
  <c r="P22" i="7" s="1"/>
  <c r="O22" i="69"/>
  <c r="O22" i="7" s="1"/>
  <c r="N22" i="69"/>
  <c r="N22" i="7" s="1"/>
  <c r="M22" i="69"/>
  <c r="M22" i="7" s="1"/>
  <c r="L22" i="69"/>
  <c r="L22" i="7" s="1"/>
  <c r="K22" i="69"/>
  <c r="K22" i="7" s="1"/>
  <c r="J22" i="69"/>
  <c r="J22" i="7" s="1"/>
  <c r="I22" i="69"/>
  <c r="I22" i="7" s="1"/>
  <c r="H22" i="69"/>
  <c r="H22" i="7" s="1"/>
  <c r="G22" i="69"/>
  <c r="G22" i="7" s="1"/>
  <c r="F22" i="69"/>
  <c r="F22" i="7" s="1"/>
  <c r="E22" i="69"/>
  <c r="E22" i="7" s="1"/>
  <c r="D22" i="69"/>
  <c r="D22" i="7" s="1"/>
  <c r="C22" i="69"/>
  <c r="C22" i="7" s="1"/>
  <c r="Q21" i="69"/>
  <c r="Q21" i="7" s="1"/>
  <c r="P21" i="69"/>
  <c r="P21" i="7" s="1"/>
  <c r="O21" i="69"/>
  <c r="O21" i="7" s="1"/>
  <c r="N21" i="69"/>
  <c r="N21" i="7" s="1"/>
  <c r="M21" i="69"/>
  <c r="M21" i="7" s="1"/>
  <c r="L21" i="69"/>
  <c r="L21" i="7" s="1"/>
  <c r="K21" i="69"/>
  <c r="K21" i="7" s="1"/>
  <c r="J21" i="69"/>
  <c r="J21" i="7" s="1"/>
  <c r="I21" i="69"/>
  <c r="I21" i="7" s="1"/>
  <c r="H21" i="69"/>
  <c r="H21" i="7" s="1"/>
  <c r="G21" i="69"/>
  <c r="G21" i="7" s="1"/>
  <c r="F21" i="69"/>
  <c r="F21" i="7" s="1"/>
  <c r="E21" i="69"/>
  <c r="E21" i="7" s="1"/>
  <c r="D21" i="69"/>
  <c r="D21" i="7" s="1"/>
  <c r="C21" i="69"/>
  <c r="C21" i="7" s="1"/>
  <c r="Q20" i="69"/>
  <c r="Q20" i="7" s="1"/>
  <c r="P20" i="69"/>
  <c r="P20" i="7" s="1"/>
  <c r="O20" i="69"/>
  <c r="O20" i="7" s="1"/>
  <c r="N20" i="69"/>
  <c r="N20" i="7" s="1"/>
  <c r="M20" i="69"/>
  <c r="M20" i="7" s="1"/>
  <c r="L20" i="69"/>
  <c r="L20" i="7" s="1"/>
  <c r="K20" i="69"/>
  <c r="K20" i="7" s="1"/>
  <c r="J20" i="69"/>
  <c r="J20" i="7" s="1"/>
  <c r="I20" i="69"/>
  <c r="I20" i="7" s="1"/>
  <c r="H20" i="69"/>
  <c r="H20" i="7" s="1"/>
  <c r="G20" i="69"/>
  <c r="G20" i="7" s="1"/>
  <c r="F20" i="69"/>
  <c r="F20" i="7" s="1"/>
  <c r="E20" i="69"/>
  <c r="E20" i="7" s="1"/>
  <c r="D20" i="69"/>
  <c r="D20" i="7" s="1"/>
  <c r="C20" i="69"/>
  <c r="C20" i="7" s="1"/>
  <c r="Q19" i="69"/>
  <c r="Q19" i="7" s="1"/>
  <c r="P19" i="69"/>
  <c r="P19" i="7" s="1"/>
  <c r="O19" i="69"/>
  <c r="O19" i="7" s="1"/>
  <c r="N19" i="69"/>
  <c r="N19" i="7" s="1"/>
  <c r="M19" i="69"/>
  <c r="M19" i="7" s="1"/>
  <c r="L19" i="69"/>
  <c r="L19" i="7" s="1"/>
  <c r="K19" i="69"/>
  <c r="K19" i="7" s="1"/>
  <c r="J19" i="69"/>
  <c r="J19" i="7" s="1"/>
  <c r="I19" i="69"/>
  <c r="I19" i="7" s="1"/>
  <c r="H19" i="69"/>
  <c r="H19" i="7" s="1"/>
  <c r="G19" i="69"/>
  <c r="G19" i="7" s="1"/>
  <c r="F19" i="69"/>
  <c r="F19" i="7" s="1"/>
  <c r="E19" i="69"/>
  <c r="E19" i="7" s="1"/>
  <c r="D19" i="69"/>
  <c r="D19" i="7" s="1"/>
  <c r="C19" i="69"/>
  <c r="C19" i="7" s="1"/>
  <c r="Q18" i="69"/>
  <c r="Q18" i="7" s="1"/>
  <c r="P18" i="69"/>
  <c r="P18" i="7" s="1"/>
  <c r="O18" i="69"/>
  <c r="O18" i="7" s="1"/>
  <c r="N18" i="69"/>
  <c r="N18" i="7" s="1"/>
  <c r="M18" i="69"/>
  <c r="M18" i="7" s="1"/>
  <c r="L18" i="69"/>
  <c r="L18" i="7" s="1"/>
  <c r="K18" i="69"/>
  <c r="K18" i="7" s="1"/>
  <c r="J18" i="69"/>
  <c r="J18" i="7" s="1"/>
  <c r="I18" i="69"/>
  <c r="I18" i="7" s="1"/>
  <c r="H18" i="69"/>
  <c r="H18" i="7" s="1"/>
  <c r="G18" i="69"/>
  <c r="G18" i="7" s="1"/>
  <c r="F18" i="69"/>
  <c r="F18" i="7" s="1"/>
  <c r="E18" i="69"/>
  <c r="E18" i="7" s="1"/>
  <c r="D18" i="69"/>
  <c r="D18" i="7" s="1"/>
  <c r="C18" i="69"/>
  <c r="C18" i="7" s="1"/>
  <c r="Q17" i="69"/>
  <c r="Q17" i="7" s="1"/>
  <c r="P17" i="69"/>
  <c r="P17" i="7" s="1"/>
  <c r="O17" i="69"/>
  <c r="O17" i="7" s="1"/>
  <c r="N17" i="69"/>
  <c r="N17" i="7" s="1"/>
  <c r="M17" i="69"/>
  <c r="M17" i="7" s="1"/>
  <c r="L17" i="69"/>
  <c r="L17" i="7" s="1"/>
  <c r="K17" i="69"/>
  <c r="K17" i="7" s="1"/>
  <c r="J17" i="69"/>
  <c r="J17" i="7" s="1"/>
  <c r="I17" i="69"/>
  <c r="I17" i="7" s="1"/>
  <c r="H17" i="69"/>
  <c r="H17" i="7" s="1"/>
  <c r="G17" i="69"/>
  <c r="G17" i="7" s="1"/>
  <c r="F17" i="69"/>
  <c r="F17" i="7" s="1"/>
  <c r="E17" i="69"/>
  <c r="E17" i="7" s="1"/>
  <c r="D17" i="69"/>
  <c r="D17" i="7" s="1"/>
  <c r="C17" i="69"/>
  <c r="C17" i="7" s="1"/>
  <c r="Q16" i="69"/>
  <c r="Q16" i="7" s="1"/>
  <c r="P16" i="69"/>
  <c r="P16" i="7" s="1"/>
  <c r="O16" i="69"/>
  <c r="O16" i="7" s="1"/>
  <c r="N16" i="69"/>
  <c r="N16" i="7" s="1"/>
  <c r="M16" i="69"/>
  <c r="M16" i="7" s="1"/>
  <c r="L16" i="69"/>
  <c r="L16" i="7" s="1"/>
  <c r="K16" i="69"/>
  <c r="K16" i="7" s="1"/>
  <c r="J16" i="69"/>
  <c r="J16" i="7" s="1"/>
  <c r="I16" i="69"/>
  <c r="I16" i="7" s="1"/>
  <c r="H16" i="69"/>
  <c r="H16" i="7" s="1"/>
  <c r="G16" i="69"/>
  <c r="G16" i="7" s="1"/>
  <c r="F16" i="69"/>
  <c r="F16" i="7" s="1"/>
  <c r="E16" i="69"/>
  <c r="D16" i="69"/>
  <c r="D16" i="7" s="1"/>
  <c r="C16" i="69"/>
  <c r="C16" i="7" s="1"/>
  <c r="Q15" i="69"/>
  <c r="Q15" i="7" s="1"/>
  <c r="P15" i="69"/>
  <c r="P15" i="7" s="1"/>
  <c r="O15" i="69"/>
  <c r="O15" i="7" s="1"/>
  <c r="N15" i="69"/>
  <c r="N15" i="7" s="1"/>
  <c r="M15" i="69"/>
  <c r="M15" i="7" s="1"/>
  <c r="L15" i="69"/>
  <c r="L15" i="7" s="1"/>
  <c r="K15" i="69"/>
  <c r="K15" i="7" s="1"/>
  <c r="J15" i="69"/>
  <c r="J15" i="7" s="1"/>
  <c r="I15" i="69"/>
  <c r="I15" i="7" s="1"/>
  <c r="H15" i="69"/>
  <c r="H15" i="7" s="1"/>
  <c r="G15" i="69"/>
  <c r="G15" i="7" s="1"/>
  <c r="F15" i="69"/>
  <c r="F15" i="7" s="1"/>
  <c r="E15" i="69"/>
  <c r="E15" i="7" s="1"/>
  <c r="D15" i="69"/>
  <c r="D15" i="7" s="1"/>
  <c r="C15" i="69"/>
  <c r="C15" i="7" s="1"/>
  <c r="Q14" i="69"/>
  <c r="Q14" i="7" s="1"/>
  <c r="P14" i="69"/>
  <c r="P14" i="7" s="1"/>
  <c r="O14" i="69"/>
  <c r="O14" i="7" s="1"/>
  <c r="N14" i="69"/>
  <c r="N14" i="7" s="1"/>
  <c r="M14" i="69"/>
  <c r="M14" i="7" s="1"/>
  <c r="L14" i="69"/>
  <c r="L14" i="7" s="1"/>
  <c r="K14" i="69"/>
  <c r="K14" i="7" s="1"/>
  <c r="J14" i="69"/>
  <c r="J14" i="7" s="1"/>
  <c r="I14" i="69"/>
  <c r="I14" i="7" s="1"/>
  <c r="H14" i="69"/>
  <c r="H14" i="7" s="1"/>
  <c r="G14" i="69"/>
  <c r="G14" i="7" s="1"/>
  <c r="F14" i="69"/>
  <c r="F14" i="7" s="1"/>
  <c r="E14" i="69"/>
  <c r="E14" i="7" s="1"/>
  <c r="D14" i="69"/>
  <c r="D14" i="7" s="1"/>
  <c r="C14" i="69"/>
  <c r="C14" i="7" s="1"/>
  <c r="Q13" i="69"/>
  <c r="Q13" i="7" s="1"/>
  <c r="P13" i="69"/>
  <c r="P13" i="7" s="1"/>
  <c r="O13" i="69"/>
  <c r="O13" i="7" s="1"/>
  <c r="N13" i="69"/>
  <c r="N13" i="7" s="1"/>
  <c r="M13" i="69"/>
  <c r="M13" i="7" s="1"/>
  <c r="L13" i="69"/>
  <c r="L13" i="7" s="1"/>
  <c r="K13" i="69"/>
  <c r="K13" i="7" s="1"/>
  <c r="J13" i="69"/>
  <c r="J13" i="7" s="1"/>
  <c r="I13" i="69"/>
  <c r="I13" i="7" s="1"/>
  <c r="H13" i="69"/>
  <c r="H13" i="7" s="1"/>
  <c r="G13" i="69"/>
  <c r="G13" i="7" s="1"/>
  <c r="F13" i="69"/>
  <c r="F13" i="7" s="1"/>
  <c r="E13" i="69"/>
  <c r="E13" i="7" s="1"/>
  <c r="D13" i="69"/>
  <c r="D13" i="7" s="1"/>
  <c r="C13" i="69"/>
  <c r="C13" i="7" s="1"/>
  <c r="Q12" i="69"/>
  <c r="Q12" i="7" s="1"/>
  <c r="P12" i="69"/>
  <c r="P12" i="7" s="1"/>
  <c r="O12" i="69"/>
  <c r="O12" i="7" s="1"/>
  <c r="N12" i="69"/>
  <c r="N12" i="7" s="1"/>
  <c r="M12" i="69"/>
  <c r="M12" i="7" s="1"/>
  <c r="L12" i="69"/>
  <c r="L12" i="7" s="1"/>
  <c r="K12" i="69"/>
  <c r="K12" i="7" s="1"/>
  <c r="J12" i="69"/>
  <c r="J12" i="7" s="1"/>
  <c r="I12" i="69"/>
  <c r="I12" i="7" s="1"/>
  <c r="H12" i="69"/>
  <c r="H12" i="7" s="1"/>
  <c r="G12" i="69"/>
  <c r="G12" i="7" s="1"/>
  <c r="F12" i="69"/>
  <c r="F12" i="7" s="1"/>
  <c r="E12" i="69"/>
  <c r="E12" i="7" s="1"/>
  <c r="D12" i="69"/>
  <c r="D12" i="7" s="1"/>
  <c r="C12" i="69"/>
  <c r="C12" i="7" s="1"/>
  <c r="Q11" i="69"/>
  <c r="Q11" i="7" s="1"/>
  <c r="P11" i="69"/>
  <c r="P11" i="7" s="1"/>
  <c r="O11" i="69"/>
  <c r="O11" i="7" s="1"/>
  <c r="N11" i="69"/>
  <c r="N11" i="7" s="1"/>
  <c r="M11" i="69"/>
  <c r="M11" i="7" s="1"/>
  <c r="L11" i="69"/>
  <c r="L11" i="7" s="1"/>
  <c r="K11" i="69"/>
  <c r="K11" i="7" s="1"/>
  <c r="J11" i="69"/>
  <c r="J11" i="7" s="1"/>
  <c r="I11" i="69"/>
  <c r="I11" i="7" s="1"/>
  <c r="H11" i="69"/>
  <c r="H11" i="7" s="1"/>
  <c r="G11" i="69"/>
  <c r="G11" i="7" s="1"/>
  <c r="F11" i="69"/>
  <c r="F11" i="7" s="1"/>
  <c r="E11" i="69"/>
  <c r="E11" i="7" s="1"/>
  <c r="D11" i="69"/>
  <c r="D11" i="7" s="1"/>
  <c r="C11" i="69"/>
  <c r="C11" i="7" s="1"/>
  <c r="Q10" i="69"/>
  <c r="Q10" i="7" s="1"/>
  <c r="P10" i="69"/>
  <c r="P10" i="7" s="1"/>
  <c r="O10" i="69"/>
  <c r="O10" i="7" s="1"/>
  <c r="N10" i="69"/>
  <c r="N10" i="7" s="1"/>
  <c r="M10" i="69"/>
  <c r="M10" i="7" s="1"/>
  <c r="L10" i="69"/>
  <c r="L10" i="7" s="1"/>
  <c r="K10" i="69"/>
  <c r="K10" i="7" s="1"/>
  <c r="J10" i="69"/>
  <c r="J10" i="7" s="1"/>
  <c r="I10" i="69"/>
  <c r="I10" i="7" s="1"/>
  <c r="H10" i="69"/>
  <c r="H10" i="7" s="1"/>
  <c r="G10" i="69"/>
  <c r="G10" i="7" s="1"/>
  <c r="F10" i="69"/>
  <c r="F10" i="7" s="1"/>
  <c r="E10" i="69"/>
  <c r="E10" i="7" s="1"/>
  <c r="D10" i="69"/>
  <c r="D10" i="7" s="1"/>
  <c r="C10" i="69"/>
  <c r="C10" i="7" s="1"/>
  <c r="Q9" i="69"/>
  <c r="Q9" i="7" s="1"/>
  <c r="P9" i="69"/>
  <c r="P9" i="7" s="1"/>
  <c r="O9" i="69"/>
  <c r="O9" i="7" s="1"/>
  <c r="N9" i="69"/>
  <c r="N9" i="7" s="1"/>
  <c r="M9" i="69"/>
  <c r="M9" i="7" s="1"/>
  <c r="L9" i="69"/>
  <c r="L9" i="7" s="1"/>
  <c r="K9" i="69"/>
  <c r="K9" i="7" s="1"/>
  <c r="J9" i="69"/>
  <c r="J9" i="7" s="1"/>
  <c r="I9" i="69"/>
  <c r="I9" i="7" s="1"/>
  <c r="H9" i="69"/>
  <c r="H9" i="7" s="1"/>
  <c r="G9" i="69"/>
  <c r="G9" i="7" s="1"/>
  <c r="F9" i="69"/>
  <c r="F9" i="7" s="1"/>
  <c r="E9" i="69"/>
  <c r="E9" i="7" s="1"/>
  <c r="D9" i="69"/>
  <c r="D9" i="7" s="1"/>
  <c r="C9" i="69"/>
  <c r="C9" i="7" s="1"/>
  <c r="Q8" i="69"/>
  <c r="Q8" i="7" s="1"/>
  <c r="P8" i="69"/>
  <c r="P8" i="7" s="1"/>
  <c r="O8" i="69"/>
  <c r="O8" i="7" s="1"/>
  <c r="N8" i="69"/>
  <c r="N8" i="7" s="1"/>
  <c r="M8" i="69"/>
  <c r="M8" i="7" s="1"/>
  <c r="L8" i="69"/>
  <c r="L8" i="7" s="1"/>
  <c r="K8" i="69"/>
  <c r="K8" i="7" s="1"/>
  <c r="J8" i="69"/>
  <c r="J8" i="7" s="1"/>
  <c r="I8" i="69"/>
  <c r="I8" i="7" s="1"/>
  <c r="H8" i="69"/>
  <c r="H8" i="7" s="1"/>
  <c r="G8" i="69"/>
  <c r="G8" i="7" s="1"/>
  <c r="F8" i="69"/>
  <c r="F8" i="7" s="1"/>
  <c r="E8" i="69"/>
  <c r="E8" i="7" s="1"/>
  <c r="D8" i="69"/>
  <c r="D8" i="7" s="1"/>
  <c r="C8" i="69"/>
  <c r="C8" i="7" s="1"/>
  <c r="Q7" i="69"/>
  <c r="Q7" i="7" s="1"/>
  <c r="P7" i="69"/>
  <c r="O7" i="69"/>
  <c r="O7" i="7" s="1"/>
  <c r="N7" i="69"/>
  <c r="N7" i="7" s="1"/>
  <c r="M7" i="69"/>
  <c r="M7" i="7" s="1"/>
  <c r="L7" i="69"/>
  <c r="L7" i="7" s="1"/>
  <c r="K7" i="69"/>
  <c r="K7" i="7" s="1"/>
  <c r="J7" i="69"/>
  <c r="J7" i="7" s="1"/>
  <c r="I7" i="69"/>
  <c r="I7" i="7" s="1"/>
  <c r="H7" i="69"/>
  <c r="G7" i="69"/>
  <c r="G7" i="7" s="1"/>
  <c r="F7" i="69"/>
  <c r="F7" i="7" s="1"/>
  <c r="E7" i="69"/>
  <c r="E7" i="7" s="1"/>
  <c r="D7" i="69"/>
  <c r="D7" i="7" s="1"/>
  <c r="C7" i="69"/>
  <c r="C7" i="7" s="1"/>
  <c r="Q6" i="69"/>
  <c r="P6" i="69"/>
  <c r="P6" i="7" s="1"/>
  <c r="O6" i="69"/>
  <c r="N6" i="69"/>
  <c r="N6" i="7" s="1"/>
  <c r="M6" i="69"/>
  <c r="M6" i="7" s="1"/>
  <c r="L6" i="69"/>
  <c r="K6" i="69"/>
  <c r="J6" i="69"/>
  <c r="I6" i="69"/>
  <c r="H6" i="69"/>
  <c r="H6" i="7" s="1"/>
  <c r="G6" i="69"/>
  <c r="F6" i="69"/>
  <c r="F6" i="7" s="1"/>
  <c r="E6" i="69"/>
  <c r="E6" i="7" s="1"/>
  <c r="D6" i="69"/>
  <c r="C6" i="69"/>
  <c r="Q36" i="68"/>
  <c r="P36" i="68"/>
  <c r="O36" i="68"/>
  <c r="N36" i="68"/>
  <c r="M36" i="68"/>
  <c r="L36" i="68"/>
  <c r="K36" i="68"/>
  <c r="J36" i="68"/>
  <c r="I36" i="68"/>
  <c r="H36" i="68"/>
  <c r="G36" i="68"/>
  <c r="F36" i="68"/>
  <c r="E36" i="68"/>
  <c r="D36" i="68"/>
  <c r="C36" i="68"/>
  <c r="Q31" i="68"/>
  <c r="P31" i="68"/>
  <c r="O31" i="68"/>
  <c r="N31" i="68"/>
  <c r="M31" i="68"/>
  <c r="L31" i="68"/>
  <c r="K31" i="68"/>
  <c r="J31" i="68"/>
  <c r="I31" i="68"/>
  <c r="H31" i="68"/>
  <c r="G31" i="68"/>
  <c r="F31" i="68"/>
  <c r="E31" i="68"/>
  <c r="D31" i="68"/>
  <c r="D38" i="68" s="1"/>
  <c r="C31" i="68"/>
  <c r="Q36" i="67"/>
  <c r="P36" i="67"/>
  <c r="O36" i="67"/>
  <c r="N36" i="67"/>
  <c r="M36" i="67"/>
  <c r="L36" i="67"/>
  <c r="K36" i="67"/>
  <c r="J36" i="67"/>
  <c r="I36" i="67"/>
  <c r="H36" i="67"/>
  <c r="G36" i="67"/>
  <c r="F36" i="67"/>
  <c r="E36" i="67"/>
  <c r="D36" i="67"/>
  <c r="C36" i="67"/>
  <c r="Q31" i="67"/>
  <c r="P31" i="67"/>
  <c r="O31" i="67"/>
  <c r="N31" i="67"/>
  <c r="M31" i="67"/>
  <c r="L31" i="67"/>
  <c r="K31" i="67"/>
  <c r="J31" i="67"/>
  <c r="I31" i="67"/>
  <c r="H31" i="67"/>
  <c r="G31" i="67"/>
  <c r="F31" i="67"/>
  <c r="E31" i="67"/>
  <c r="D31" i="67"/>
  <c r="C31" i="67"/>
  <c r="Q35" i="66"/>
  <c r="Q35" i="45" s="1"/>
  <c r="P35" i="66"/>
  <c r="P35" i="45" s="1"/>
  <c r="O35" i="66"/>
  <c r="O35" i="45" s="1"/>
  <c r="N35" i="66"/>
  <c r="N35" i="45" s="1"/>
  <c r="M35" i="66"/>
  <c r="M35" i="45" s="1"/>
  <c r="L35" i="66"/>
  <c r="L35" i="45" s="1"/>
  <c r="K35" i="66"/>
  <c r="K35" i="45" s="1"/>
  <c r="J35" i="66"/>
  <c r="J35" i="45" s="1"/>
  <c r="I35" i="66"/>
  <c r="I35" i="45" s="1"/>
  <c r="H35" i="66"/>
  <c r="H35" i="45" s="1"/>
  <c r="G35" i="66"/>
  <c r="G35" i="45" s="1"/>
  <c r="F35" i="66"/>
  <c r="F35" i="45" s="1"/>
  <c r="E35" i="66"/>
  <c r="E35" i="45" s="1"/>
  <c r="D35" i="66"/>
  <c r="D35" i="45" s="1"/>
  <c r="C35" i="66"/>
  <c r="C35" i="45" s="1"/>
  <c r="Q34" i="66"/>
  <c r="Q34" i="45" s="1"/>
  <c r="P34" i="66"/>
  <c r="P34" i="45" s="1"/>
  <c r="O34" i="66"/>
  <c r="O34" i="45" s="1"/>
  <c r="N34" i="66"/>
  <c r="N34" i="45" s="1"/>
  <c r="M34" i="66"/>
  <c r="M34" i="45" s="1"/>
  <c r="L34" i="66"/>
  <c r="L34" i="45" s="1"/>
  <c r="K34" i="66"/>
  <c r="K34" i="45" s="1"/>
  <c r="J34" i="66"/>
  <c r="J34" i="45" s="1"/>
  <c r="I34" i="66"/>
  <c r="I34" i="45" s="1"/>
  <c r="H34" i="66"/>
  <c r="H34" i="45" s="1"/>
  <c r="G34" i="66"/>
  <c r="G34" i="45" s="1"/>
  <c r="F34" i="66"/>
  <c r="F34" i="45" s="1"/>
  <c r="E34" i="66"/>
  <c r="E34" i="45" s="1"/>
  <c r="D34" i="66"/>
  <c r="D34" i="45" s="1"/>
  <c r="C34" i="66"/>
  <c r="C34" i="45" s="1"/>
  <c r="Q33" i="66"/>
  <c r="Q36" i="66" s="1"/>
  <c r="P33" i="66"/>
  <c r="O33" i="66"/>
  <c r="N33" i="66"/>
  <c r="M33" i="66"/>
  <c r="L33" i="66"/>
  <c r="K33" i="66"/>
  <c r="J33" i="66"/>
  <c r="J33" i="45" s="1"/>
  <c r="I33" i="66"/>
  <c r="I36" i="66" s="1"/>
  <c r="H33" i="66"/>
  <c r="G33" i="66"/>
  <c r="F33" i="66"/>
  <c r="E33" i="66"/>
  <c r="D33" i="66"/>
  <c r="C33" i="66"/>
  <c r="R31" i="66"/>
  <c r="Q30" i="66"/>
  <c r="P30" i="66"/>
  <c r="P30" i="45" s="1"/>
  <c r="O30" i="66"/>
  <c r="O30" i="45" s="1"/>
  <c r="N30" i="66"/>
  <c r="N30" i="45" s="1"/>
  <c r="M30" i="66"/>
  <c r="M30" i="45" s="1"/>
  <c r="L30" i="66"/>
  <c r="L30" i="45" s="1"/>
  <c r="K30" i="66"/>
  <c r="K30" i="45" s="1"/>
  <c r="J30" i="66"/>
  <c r="J30" i="45" s="1"/>
  <c r="I30" i="66"/>
  <c r="I30" i="45" s="1"/>
  <c r="H30" i="66"/>
  <c r="H30" i="45" s="1"/>
  <c r="G30" i="66"/>
  <c r="G30" i="45" s="1"/>
  <c r="F30" i="66"/>
  <c r="F30" i="45" s="1"/>
  <c r="E30" i="66"/>
  <c r="E30" i="45" s="1"/>
  <c r="D30" i="66"/>
  <c r="D30" i="45" s="1"/>
  <c r="C30" i="66"/>
  <c r="C30" i="45" s="1"/>
  <c r="Q29" i="66"/>
  <c r="Q29" i="45" s="1"/>
  <c r="P29" i="66"/>
  <c r="P29" i="45" s="1"/>
  <c r="O29" i="66"/>
  <c r="O29" i="45" s="1"/>
  <c r="N29" i="66"/>
  <c r="N29" i="45" s="1"/>
  <c r="M29" i="66"/>
  <c r="M29" i="45" s="1"/>
  <c r="L29" i="66"/>
  <c r="L29" i="45" s="1"/>
  <c r="K29" i="66"/>
  <c r="K29" i="45" s="1"/>
  <c r="J29" i="66"/>
  <c r="J29" i="45" s="1"/>
  <c r="I29" i="66"/>
  <c r="I29" i="45" s="1"/>
  <c r="H29" i="66"/>
  <c r="H29" i="45" s="1"/>
  <c r="G29" i="66"/>
  <c r="G29" i="45" s="1"/>
  <c r="F29" i="66"/>
  <c r="F29" i="45" s="1"/>
  <c r="E29" i="66"/>
  <c r="E29" i="45" s="1"/>
  <c r="D29" i="66"/>
  <c r="D29" i="45" s="1"/>
  <c r="C29" i="66"/>
  <c r="C29" i="45" s="1"/>
  <c r="Q28" i="66"/>
  <c r="Q28" i="45" s="1"/>
  <c r="P28" i="66"/>
  <c r="P28" i="45" s="1"/>
  <c r="O28" i="66"/>
  <c r="O28" i="45" s="1"/>
  <c r="N28" i="66"/>
  <c r="N28" i="45" s="1"/>
  <c r="M28" i="66"/>
  <c r="M28" i="45" s="1"/>
  <c r="L28" i="66"/>
  <c r="L28" i="45" s="1"/>
  <c r="K28" i="66"/>
  <c r="K28" i="45" s="1"/>
  <c r="J28" i="66"/>
  <c r="J28" i="45" s="1"/>
  <c r="I28" i="66"/>
  <c r="I28" i="45" s="1"/>
  <c r="H28" i="66"/>
  <c r="H28" i="45" s="1"/>
  <c r="G28" i="66"/>
  <c r="G28" i="45" s="1"/>
  <c r="F28" i="66"/>
  <c r="F28" i="45" s="1"/>
  <c r="E28" i="66"/>
  <c r="E28" i="45" s="1"/>
  <c r="D28" i="66"/>
  <c r="D28" i="45" s="1"/>
  <c r="C28" i="66"/>
  <c r="C28" i="45" s="1"/>
  <c r="Q27" i="66"/>
  <c r="Q27" i="45" s="1"/>
  <c r="P27" i="66"/>
  <c r="P27" i="45" s="1"/>
  <c r="O27" i="66"/>
  <c r="O27" i="45" s="1"/>
  <c r="N27" i="66"/>
  <c r="N27" i="45" s="1"/>
  <c r="M27" i="66"/>
  <c r="M27" i="45" s="1"/>
  <c r="L27" i="66"/>
  <c r="L27" i="45" s="1"/>
  <c r="K27" i="66"/>
  <c r="K27" i="45" s="1"/>
  <c r="J27" i="66"/>
  <c r="J27" i="45" s="1"/>
  <c r="I27" i="66"/>
  <c r="I27" i="45" s="1"/>
  <c r="H27" i="66"/>
  <c r="H27" i="45" s="1"/>
  <c r="G27" i="66"/>
  <c r="G27" i="45" s="1"/>
  <c r="F27" i="66"/>
  <c r="F27" i="45" s="1"/>
  <c r="E27" i="66"/>
  <c r="E27" i="45" s="1"/>
  <c r="D27" i="66"/>
  <c r="D27" i="45" s="1"/>
  <c r="C27" i="66"/>
  <c r="C27" i="45" s="1"/>
  <c r="Q26" i="66"/>
  <c r="Q26" i="45" s="1"/>
  <c r="P26" i="66"/>
  <c r="P26" i="45" s="1"/>
  <c r="O26" i="66"/>
  <c r="O26" i="45" s="1"/>
  <c r="N26" i="66"/>
  <c r="N26" i="45" s="1"/>
  <c r="M26" i="66"/>
  <c r="L26" i="66"/>
  <c r="L26" i="45" s="1"/>
  <c r="K26" i="66"/>
  <c r="K26" i="45" s="1"/>
  <c r="J26" i="66"/>
  <c r="J26" i="45" s="1"/>
  <c r="I26" i="66"/>
  <c r="I26" i="45" s="1"/>
  <c r="H26" i="66"/>
  <c r="H26" i="45" s="1"/>
  <c r="G26" i="66"/>
  <c r="G26" i="45" s="1"/>
  <c r="F26" i="66"/>
  <c r="F26" i="45" s="1"/>
  <c r="E26" i="66"/>
  <c r="E26" i="45" s="1"/>
  <c r="D26" i="66"/>
  <c r="D26" i="45" s="1"/>
  <c r="C26" i="66"/>
  <c r="C26" i="45" s="1"/>
  <c r="Q25" i="66"/>
  <c r="Q25" i="45" s="1"/>
  <c r="P25" i="66"/>
  <c r="P25" i="45" s="1"/>
  <c r="O25" i="66"/>
  <c r="O25" i="45" s="1"/>
  <c r="N25" i="66"/>
  <c r="N25" i="45" s="1"/>
  <c r="M25" i="66"/>
  <c r="M25" i="45" s="1"/>
  <c r="L25" i="66"/>
  <c r="L25" i="45" s="1"/>
  <c r="K25" i="66"/>
  <c r="K25" i="45" s="1"/>
  <c r="J25" i="66"/>
  <c r="J25" i="45" s="1"/>
  <c r="I25" i="66"/>
  <c r="I25" i="45" s="1"/>
  <c r="H25" i="66"/>
  <c r="H25" i="45" s="1"/>
  <c r="G25" i="66"/>
  <c r="G25" i="45" s="1"/>
  <c r="F25" i="66"/>
  <c r="F25" i="45" s="1"/>
  <c r="E25" i="66"/>
  <c r="E25" i="45" s="1"/>
  <c r="D25" i="66"/>
  <c r="D25" i="45" s="1"/>
  <c r="C25" i="66"/>
  <c r="C25" i="45" s="1"/>
  <c r="Q24" i="66"/>
  <c r="Q24" i="45" s="1"/>
  <c r="P24" i="66"/>
  <c r="P24" i="45" s="1"/>
  <c r="O24" i="66"/>
  <c r="O24" i="45" s="1"/>
  <c r="N24" i="66"/>
  <c r="N24" i="45" s="1"/>
  <c r="M24" i="66"/>
  <c r="M24" i="45" s="1"/>
  <c r="L24" i="66"/>
  <c r="L24" i="45" s="1"/>
  <c r="K24" i="66"/>
  <c r="K24" i="45" s="1"/>
  <c r="J24" i="66"/>
  <c r="J24" i="45" s="1"/>
  <c r="I24" i="66"/>
  <c r="I24" i="45" s="1"/>
  <c r="H24" i="66"/>
  <c r="H24" i="45" s="1"/>
  <c r="G24" i="66"/>
  <c r="G24" i="45" s="1"/>
  <c r="F24" i="66"/>
  <c r="F24" i="45" s="1"/>
  <c r="E24" i="66"/>
  <c r="E24" i="45" s="1"/>
  <c r="D24" i="66"/>
  <c r="D24" i="45" s="1"/>
  <c r="C24" i="66"/>
  <c r="C24" i="45" s="1"/>
  <c r="Q23" i="66"/>
  <c r="Q23" i="45" s="1"/>
  <c r="P23" i="66"/>
  <c r="P23" i="45" s="1"/>
  <c r="O23" i="66"/>
  <c r="O23" i="45" s="1"/>
  <c r="N23" i="66"/>
  <c r="N23" i="45" s="1"/>
  <c r="M23" i="66"/>
  <c r="M23" i="45" s="1"/>
  <c r="L23" i="66"/>
  <c r="L23" i="45" s="1"/>
  <c r="K23" i="66"/>
  <c r="K23" i="45" s="1"/>
  <c r="J23" i="66"/>
  <c r="J23" i="45" s="1"/>
  <c r="I23" i="66"/>
  <c r="I23" i="45" s="1"/>
  <c r="H23" i="66"/>
  <c r="H23" i="45" s="1"/>
  <c r="G23" i="66"/>
  <c r="G23" i="45" s="1"/>
  <c r="F23" i="66"/>
  <c r="F23" i="45" s="1"/>
  <c r="E23" i="66"/>
  <c r="E23" i="45" s="1"/>
  <c r="D23" i="66"/>
  <c r="D23" i="45" s="1"/>
  <c r="C23" i="66"/>
  <c r="C23" i="45" s="1"/>
  <c r="Q22" i="66"/>
  <c r="Q22" i="45" s="1"/>
  <c r="P22" i="66"/>
  <c r="P22" i="45" s="1"/>
  <c r="O22" i="66"/>
  <c r="O22" i="45" s="1"/>
  <c r="N22" i="66"/>
  <c r="N22" i="45" s="1"/>
  <c r="M22" i="66"/>
  <c r="M22" i="45" s="1"/>
  <c r="L22" i="66"/>
  <c r="L22" i="45" s="1"/>
  <c r="K22" i="66"/>
  <c r="K22" i="45" s="1"/>
  <c r="J22" i="66"/>
  <c r="J22" i="45" s="1"/>
  <c r="I22" i="66"/>
  <c r="H22" i="66"/>
  <c r="H22" i="45" s="1"/>
  <c r="G22" i="66"/>
  <c r="G22" i="45" s="1"/>
  <c r="F22" i="66"/>
  <c r="F22" i="45" s="1"/>
  <c r="E22" i="66"/>
  <c r="E22" i="45" s="1"/>
  <c r="D22" i="66"/>
  <c r="D22" i="45" s="1"/>
  <c r="C22" i="66"/>
  <c r="C22" i="45" s="1"/>
  <c r="Q21" i="66"/>
  <c r="Q21" i="45" s="1"/>
  <c r="P21" i="66"/>
  <c r="P21" i="45" s="1"/>
  <c r="O21" i="66"/>
  <c r="O21" i="45" s="1"/>
  <c r="N21" i="66"/>
  <c r="N21" i="45" s="1"/>
  <c r="M21" i="66"/>
  <c r="M21" i="45" s="1"/>
  <c r="L21" i="66"/>
  <c r="L21" i="45" s="1"/>
  <c r="K21" i="66"/>
  <c r="K21" i="45" s="1"/>
  <c r="J21" i="66"/>
  <c r="J21" i="45" s="1"/>
  <c r="I21" i="66"/>
  <c r="I21" i="45" s="1"/>
  <c r="H21" i="66"/>
  <c r="H21" i="45" s="1"/>
  <c r="G21" i="66"/>
  <c r="G21" i="45" s="1"/>
  <c r="F21" i="66"/>
  <c r="F21" i="45" s="1"/>
  <c r="E21" i="66"/>
  <c r="E21" i="45" s="1"/>
  <c r="D21" i="66"/>
  <c r="D21" i="45" s="1"/>
  <c r="C21" i="66"/>
  <c r="C21" i="45" s="1"/>
  <c r="Q20" i="66"/>
  <c r="Q20" i="45" s="1"/>
  <c r="P20" i="66"/>
  <c r="P20" i="45" s="1"/>
  <c r="O20" i="66"/>
  <c r="O20" i="45" s="1"/>
  <c r="N20" i="66"/>
  <c r="N20" i="45" s="1"/>
  <c r="M20" i="66"/>
  <c r="M20" i="45" s="1"/>
  <c r="L20" i="66"/>
  <c r="L20" i="45" s="1"/>
  <c r="K20" i="66"/>
  <c r="K20" i="45" s="1"/>
  <c r="J20" i="66"/>
  <c r="J20" i="45" s="1"/>
  <c r="I20" i="66"/>
  <c r="I20" i="45" s="1"/>
  <c r="H20" i="66"/>
  <c r="H20" i="45" s="1"/>
  <c r="G20" i="66"/>
  <c r="G20" i="45" s="1"/>
  <c r="F20" i="66"/>
  <c r="F20" i="45" s="1"/>
  <c r="E20" i="66"/>
  <c r="E20" i="45" s="1"/>
  <c r="D20" i="66"/>
  <c r="D20" i="45" s="1"/>
  <c r="C20" i="66"/>
  <c r="C20" i="45" s="1"/>
  <c r="Q19" i="66"/>
  <c r="Q19" i="45" s="1"/>
  <c r="P19" i="66"/>
  <c r="P19" i="45" s="1"/>
  <c r="O19" i="66"/>
  <c r="O19" i="45" s="1"/>
  <c r="N19" i="66"/>
  <c r="N19" i="45" s="1"/>
  <c r="M19" i="66"/>
  <c r="M19" i="45" s="1"/>
  <c r="L19" i="66"/>
  <c r="L19" i="45" s="1"/>
  <c r="K19" i="66"/>
  <c r="K19" i="45" s="1"/>
  <c r="J19" i="66"/>
  <c r="J19" i="45" s="1"/>
  <c r="I19" i="66"/>
  <c r="I19" i="45" s="1"/>
  <c r="H19" i="66"/>
  <c r="H19" i="45" s="1"/>
  <c r="G19" i="66"/>
  <c r="G19" i="45" s="1"/>
  <c r="F19" i="66"/>
  <c r="F19" i="45" s="1"/>
  <c r="E19" i="66"/>
  <c r="E19" i="45" s="1"/>
  <c r="D19" i="66"/>
  <c r="D19" i="45" s="1"/>
  <c r="C19" i="66"/>
  <c r="C19" i="45" s="1"/>
  <c r="Q18" i="66"/>
  <c r="Q18" i="45" s="1"/>
  <c r="P18" i="66"/>
  <c r="P18" i="45" s="1"/>
  <c r="O18" i="66"/>
  <c r="O18" i="45" s="1"/>
  <c r="N18" i="66"/>
  <c r="N18" i="45" s="1"/>
  <c r="M18" i="66"/>
  <c r="M18" i="45" s="1"/>
  <c r="L18" i="66"/>
  <c r="L18" i="45" s="1"/>
  <c r="K18" i="66"/>
  <c r="K18" i="45" s="1"/>
  <c r="J18" i="66"/>
  <c r="J18" i="45" s="1"/>
  <c r="I18" i="66"/>
  <c r="I18" i="45" s="1"/>
  <c r="H18" i="66"/>
  <c r="H18" i="45" s="1"/>
  <c r="G18" i="66"/>
  <c r="G18" i="45" s="1"/>
  <c r="F18" i="66"/>
  <c r="F18" i="45" s="1"/>
  <c r="E18" i="66"/>
  <c r="E18" i="45" s="1"/>
  <c r="D18" i="66"/>
  <c r="D18" i="45" s="1"/>
  <c r="C18" i="66"/>
  <c r="C18" i="45" s="1"/>
  <c r="Q17" i="66"/>
  <c r="Q17" i="45" s="1"/>
  <c r="P17" i="66"/>
  <c r="P17" i="45" s="1"/>
  <c r="O17" i="66"/>
  <c r="O17" i="45" s="1"/>
  <c r="N17" i="66"/>
  <c r="N17" i="45" s="1"/>
  <c r="M17" i="66"/>
  <c r="M17" i="45" s="1"/>
  <c r="L17" i="66"/>
  <c r="L17" i="45" s="1"/>
  <c r="K17" i="66"/>
  <c r="K17" i="45" s="1"/>
  <c r="J17" i="66"/>
  <c r="J17" i="45" s="1"/>
  <c r="I17" i="66"/>
  <c r="I17" i="45" s="1"/>
  <c r="H17" i="66"/>
  <c r="H17" i="45" s="1"/>
  <c r="G17" i="66"/>
  <c r="G17" i="45" s="1"/>
  <c r="F17" i="66"/>
  <c r="F17" i="45" s="1"/>
  <c r="E17" i="66"/>
  <c r="E17" i="45" s="1"/>
  <c r="D17" i="66"/>
  <c r="D17" i="45" s="1"/>
  <c r="C17" i="66"/>
  <c r="C17" i="45" s="1"/>
  <c r="Q16" i="66"/>
  <c r="Q16" i="45" s="1"/>
  <c r="P16" i="66"/>
  <c r="P16" i="45" s="1"/>
  <c r="O16" i="66"/>
  <c r="O16" i="45" s="1"/>
  <c r="N16" i="66"/>
  <c r="N16" i="45" s="1"/>
  <c r="M16" i="66"/>
  <c r="M16" i="45" s="1"/>
  <c r="L16" i="66"/>
  <c r="L16" i="45" s="1"/>
  <c r="K16" i="66"/>
  <c r="K16" i="45" s="1"/>
  <c r="J16" i="66"/>
  <c r="I16" i="66"/>
  <c r="I16" i="45" s="1"/>
  <c r="H16" i="66"/>
  <c r="H16" i="45" s="1"/>
  <c r="G16" i="66"/>
  <c r="G16" i="45" s="1"/>
  <c r="F16" i="66"/>
  <c r="F16" i="45" s="1"/>
  <c r="E16" i="66"/>
  <c r="E16" i="45" s="1"/>
  <c r="D16" i="66"/>
  <c r="D16" i="45" s="1"/>
  <c r="C16" i="66"/>
  <c r="C16" i="45" s="1"/>
  <c r="Q15" i="66"/>
  <c r="Q15" i="45" s="1"/>
  <c r="P15" i="66"/>
  <c r="P15" i="45" s="1"/>
  <c r="O15" i="66"/>
  <c r="O15" i="45" s="1"/>
  <c r="N15" i="66"/>
  <c r="N15" i="45" s="1"/>
  <c r="M15" i="66"/>
  <c r="M15" i="45" s="1"/>
  <c r="L15" i="66"/>
  <c r="L15" i="45" s="1"/>
  <c r="K15" i="66"/>
  <c r="K15" i="45" s="1"/>
  <c r="J15" i="66"/>
  <c r="J15" i="45" s="1"/>
  <c r="I15" i="66"/>
  <c r="I15" i="45" s="1"/>
  <c r="H15" i="66"/>
  <c r="H15" i="45" s="1"/>
  <c r="G15" i="66"/>
  <c r="G15" i="45" s="1"/>
  <c r="F15" i="66"/>
  <c r="F15" i="45" s="1"/>
  <c r="E15" i="66"/>
  <c r="E15" i="45" s="1"/>
  <c r="D15" i="66"/>
  <c r="D15" i="45" s="1"/>
  <c r="C15" i="66"/>
  <c r="C15" i="45" s="1"/>
  <c r="Q14" i="66"/>
  <c r="Q14" i="45" s="1"/>
  <c r="P14" i="66"/>
  <c r="P14" i="45" s="1"/>
  <c r="O14" i="66"/>
  <c r="O14" i="45" s="1"/>
  <c r="N14" i="66"/>
  <c r="N14" i="45" s="1"/>
  <c r="M14" i="66"/>
  <c r="M14" i="45" s="1"/>
  <c r="L14" i="66"/>
  <c r="L14" i="45" s="1"/>
  <c r="K14" i="66"/>
  <c r="K14" i="45" s="1"/>
  <c r="J14" i="66"/>
  <c r="J14" i="45" s="1"/>
  <c r="I14" i="66"/>
  <c r="I14" i="45" s="1"/>
  <c r="H14" i="66"/>
  <c r="H14" i="45" s="1"/>
  <c r="G14" i="66"/>
  <c r="G14" i="45" s="1"/>
  <c r="F14" i="66"/>
  <c r="F14" i="45" s="1"/>
  <c r="E14" i="66"/>
  <c r="E14" i="45" s="1"/>
  <c r="D14" i="66"/>
  <c r="D14" i="45" s="1"/>
  <c r="C14" i="66"/>
  <c r="C14" i="45" s="1"/>
  <c r="Q13" i="66"/>
  <c r="Q13" i="45" s="1"/>
  <c r="P13" i="66"/>
  <c r="P13" i="45" s="1"/>
  <c r="O13" i="66"/>
  <c r="O13" i="45" s="1"/>
  <c r="N13" i="66"/>
  <c r="N13" i="45" s="1"/>
  <c r="M13" i="66"/>
  <c r="M13" i="45" s="1"/>
  <c r="L13" i="66"/>
  <c r="L13" i="45" s="1"/>
  <c r="K13" i="66"/>
  <c r="K13" i="45" s="1"/>
  <c r="J13" i="66"/>
  <c r="J13" i="45" s="1"/>
  <c r="I13" i="66"/>
  <c r="I13" i="45" s="1"/>
  <c r="H13" i="66"/>
  <c r="H13" i="45" s="1"/>
  <c r="G13" i="66"/>
  <c r="G13" i="45" s="1"/>
  <c r="F13" i="66"/>
  <c r="F13" i="45" s="1"/>
  <c r="E13" i="66"/>
  <c r="E13" i="45" s="1"/>
  <c r="D13" i="66"/>
  <c r="D13" i="45" s="1"/>
  <c r="C13" i="66"/>
  <c r="C13" i="45" s="1"/>
  <c r="Q12" i="66"/>
  <c r="Q12" i="45" s="1"/>
  <c r="P12" i="66"/>
  <c r="P12" i="45" s="1"/>
  <c r="O12" i="66"/>
  <c r="O12" i="45" s="1"/>
  <c r="N12" i="66"/>
  <c r="N12" i="45" s="1"/>
  <c r="M12" i="66"/>
  <c r="M12" i="45" s="1"/>
  <c r="L12" i="66"/>
  <c r="L12" i="45" s="1"/>
  <c r="K12" i="66"/>
  <c r="K12" i="45" s="1"/>
  <c r="J12" i="66"/>
  <c r="J12" i="45" s="1"/>
  <c r="I12" i="66"/>
  <c r="I12" i="45" s="1"/>
  <c r="H12" i="66"/>
  <c r="H12" i="45" s="1"/>
  <c r="G12" i="66"/>
  <c r="G12" i="45" s="1"/>
  <c r="F12" i="66"/>
  <c r="F12" i="45" s="1"/>
  <c r="E12" i="66"/>
  <c r="E12" i="45" s="1"/>
  <c r="D12" i="66"/>
  <c r="D12" i="45" s="1"/>
  <c r="C12" i="66"/>
  <c r="C12" i="45" s="1"/>
  <c r="Q11" i="66"/>
  <c r="Q11" i="45" s="1"/>
  <c r="P11" i="66"/>
  <c r="P11" i="45" s="1"/>
  <c r="O11" i="66"/>
  <c r="O11" i="45" s="1"/>
  <c r="N11" i="66"/>
  <c r="N11" i="45" s="1"/>
  <c r="M11" i="66"/>
  <c r="M11" i="45" s="1"/>
  <c r="L11" i="66"/>
  <c r="L11" i="45" s="1"/>
  <c r="K11" i="66"/>
  <c r="K11" i="45" s="1"/>
  <c r="J11" i="66"/>
  <c r="J11" i="45" s="1"/>
  <c r="I11" i="66"/>
  <c r="I11" i="45" s="1"/>
  <c r="H11" i="66"/>
  <c r="H11" i="45" s="1"/>
  <c r="G11" i="66"/>
  <c r="G11" i="45" s="1"/>
  <c r="F11" i="66"/>
  <c r="F11" i="45" s="1"/>
  <c r="E11" i="66"/>
  <c r="E11" i="45" s="1"/>
  <c r="D11" i="66"/>
  <c r="D11" i="45" s="1"/>
  <c r="C11" i="66"/>
  <c r="C11" i="45" s="1"/>
  <c r="Q10" i="66"/>
  <c r="Q10" i="45" s="1"/>
  <c r="P10" i="66"/>
  <c r="P10" i="45" s="1"/>
  <c r="O10" i="66"/>
  <c r="O10" i="45" s="1"/>
  <c r="N10" i="66"/>
  <c r="N10" i="45" s="1"/>
  <c r="M10" i="66"/>
  <c r="M10" i="45" s="1"/>
  <c r="L10" i="66"/>
  <c r="L10" i="45" s="1"/>
  <c r="K10" i="66"/>
  <c r="K10" i="45" s="1"/>
  <c r="J10" i="66"/>
  <c r="J10" i="45" s="1"/>
  <c r="I10" i="66"/>
  <c r="I10" i="45" s="1"/>
  <c r="H10" i="66"/>
  <c r="H10" i="45" s="1"/>
  <c r="G10" i="66"/>
  <c r="G10" i="45" s="1"/>
  <c r="F10" i="66"/>
  <c r="F10" i="45" s="1"/>
  <c r="E10" i="66"/>
  <c r="E10" i="45" s="1"/>
  <c r="D10" i="66"/>
  <c r="D10" i="45" s="1"/>
  <c r="C10" i="66"/>
  <c r="C10" i="45" s="1"/>
  <c r="Q9" i="66"/>
  <c r="Q9" i="45" s="1"/>
  <c r="P9" i="66"/>
  <c r="P9" i="45" s="1"/>
  <c r="O9" i="66"/>
  <c r="O9" i="45" s="1"/>
  <c r="N9" i="66"/>
  <c r="N9" i="45" s="1"/>
  <c r="M9" i="66"/>
  <c r="M9" i="45" s="1"/>
  <c r="L9" i="66"/>
  <c r="L9" i="45" s="1"/>
  <c r="K9" i="66"/>
  <c r="K9" i="45" s="1"/>
  <c r="J9" i="66"/>
  <c r="J9" i="45" s="1"/>
  <c r="I9" i="66"/>
  <c r="I9" i="45" s="1"/>
  <c r="H9" i="66"/>
  <c r="H9" i="45" s="1"/>
  <c r="G9" i="66"/>
  <c r="G9" i="45" s="1"/>
  <c r="F9" i="66"/>
  <c r="F9" i="45" s="1"/>
  <c r="E9" i="66"/>
  <c r="E9" i="45" s="1"/>
  <c r="D9" i="66"/>
  <c r="D9" i="45" s="1"/>
  <c r="C9" i="66"/>
  <c r="C9" i="45" s="1"/>
  <c r="Q8" i="66"/>
  <c r="Q8" i="45" s="1"/>
  <c r="P8" i="66"/>
  <c r="P8" i="45" s="1"/>
  <c r="O8" i="66"/>
  <c r="O8" i="45" s="1"/>
  <c r="N8" i="66"/>
  <c r="N8" i="45" s="1"/>
  <c r="M8" i="66"/>
  <c r="M8" i="45" s="1"/>
  <c r="L8" i="66"/>
  <c r="L8" i="45" s="1"/>
  <c r="K8" i="66"/>
  <c r="K8" i="45" s="1"/>
  <c r="J8" i="66"/>
  <c r="J8" i="45" s="1"/>
  <c r="I8" i="66"/>
  <c r="I8" i="45" s="1"/>
  <c r="H8" i="66"/>
  <c r="H8" i="45" s="1"/>
  <c r="G8" i="66"/>
  <c r="G8" i="45" s="1"/>
  <c r="F8" i="66"/>
  <c r="F8" i="45" s="1"/>
  <c r="E8" i="66"/>
  <c r="E8" i="45" s="1"/>
  <c r="D8" i="66"/>
  <c r="D8" i="45" s="1"/>
  <c r="C8" i="66"/>
  <c r="C8" i="45" s="1"/>
  <c r="Q7" i="66"/>
  <c r="P7" i="66"/>
  <c r="P7" i="45" s="1"/>
  <c r="O7" i="66"/>
  <c r="N7" i="66"/>
  <c r="N7" i="45" s="1"/>
  <c r="M7" i="66"/>
  <c r="M7" i="45" s="1"/>
  <c r="L7" i="66"/>
  <c r="L7" i="45" s="1"/>
  <c r="K7" i="66"/>
  <c r="K7" i="45" s="1"/>
  <c r="J7" i="66"/>
  <c r="J7" i="45" s="1"/>
  <c r="I7" i="66"/>
  <c r="I7" i="45" s="1"/>
  <c r="H7" i="66"/>
  <c r="H7" i="45" s="1"/>
  <c r="G7" i="66"/>
  <c r="F7" i="66"/>
  <c r="F7" i="45" s="1"/>
  <c r="E7" i="66"/>
  <c r="E7" i="45" s="1"/>
  <c r="D7" i="66"/>
  <c r="D7" i="45" s="1"/>
  <c r="C7" i="66"/>
  <c r="C7" i="45" s="1"/>
  <c r="Q6" i="66"/>
  <c r="Q6" i="45" s="1"/>
  <c r="P6" i="66"/>
  <c r="P6" i="45" s="1"/>
  <c r="O6" i="66"/>
  <c r="O6" i="45" s="1"/>
  <c r="N6" i="66"/>
  <c r="M6" i="66"/>
  <c r="L6" i="66"/>
  <c r="K6" i="66"/>
  <c r="K31" i="66" s="1"/>
  <c r="J6" i="66"/>
  <c r="J6" i="45" s="1"/>
  <c r="I6" i="66"/>
  <c r="I6" i="45" s="1"/>
  <c r="H6" i="66"/>
  <c r="H6" i="45" s="1"/>
  <c r="G6" i="66"/>
  <c r="G6" i="45" s="1"/>
  <c r="F6" i="66"/>
  <c r="F6" i="45" s="1"/>
  <c r="E6" i="66"/>
  <c r="D6" i="66"/>
  <c r="C6" i="66"/>
  <c r="C31" i="66" s="1"/>
  <c r="Q36" i="65"/>
  <c r="P36" i="65"/>
  <c r="O36" i="65"/>
  <c r="N36" i="65"/>
  <c r="M36" i="65"/>
  <c r="L36" i="65"/>
  <c r="K36" i="65"/>
  <c r="J36" i="65"/>
  <c r="I36" i="65"/>
  <c r="H36" i="65"/>
  <c r="G36" i="65"/>
  <c r="F36" i="65"/>
  <c r="E36" i="65"/>
  <c r="D36" i="65"/>
  <c r="C36" i="65"/>
  <c r="Q31" i="65"/>
  <c r="P31" i="65"/>
  <c r="O31" i="65"/>
  <c r="N31" i="65"/>
  <c r="M31" i="65"/>
  <c r="L31" i="65"/>
  <c r="K31" i="65"/>
  <c r="J31" i="65"/>
  <c r="I31" i="65"/>
  <c r="H31" i="65"/>
  <c r="G31" i="65"/>
  <c r="F31" i="65"/>
  <c r="E31" i="65"/>
  <c r="D31" i="65"/>
  <c r="C31" i="65"/>
  <c r="Q36" i="64"/>
  <c r="P36" i="64"/>
  <c r="O36" i="64"/>
  <c r="N36" i="64"/>
  <c r="M36" i="64"/>
  <c r="L36" i="64"/>
  <c r="K36" i="64"/>
  <c r="J36" i="64"/>
  <c r="I36" i="64"/>
  <c r="H36" i="64"/>
  <c r="G36" i="64"/>
  <c r="F36" i="64"/>
  <c r="E36" i="64"/>
  <c r="D36" i="64"/>
  <c r="C36" i="64"/>
  <c r="Q31" i="64"/>
  <c r="R31" i="64" s="1"/>
  <c r="P31" i="64"/>
  <c r="O31" i="64"/>
  <c r="N31" i="64"/>
  <c r="M31" i="64"/>
  <c r="L31" i="64"/>
  <c r="K31" i="64"/>
  <c r="J31" i="64"/>
  <c r="I31" i="64"/>
  <c r="H31" i="64"/>
  <c r="G31" i="64"/>
  <c r="F31" i="64"/>
  <c r="E31" i="64"/>
  <c r="D31" i="64"/>
  <c r="C31" i="64"/>
  <c r="D36" i="69" l="1"/>
  <c r="L36" i="69"/>
  <c r="K36" i="69"/>
  <c r="D31" i="66"/>
  <c r="D36" i="66"/>
  <c r="D33" i="45"/>
  <c r="L36" i="66"/>
  <c r="L33" i="45"/>
  <c r="J31" i="69"/>
  <c r="J6" i="7"/>
  <c r="J36" i="69"/>
  <c r="J33" i="7"/>
  <c r="C6" i="45"/>
  <c r="D33" i="7"/>
  <c r="Q31" i="69"/>
  <c r="Q6" i="7"/>
  <c r="I36" i="69"/>
  <c r="I33" i="7"/>
  <c r="Q36" i="69"/>
  <c r="Q33" i="7"/>
  <c r="K6" i="45"/>
  <c r="L31" i="66"/>
  <c r="E31" i="66"/>
  <c r="M31" i="66"/>
  <c r="E36" i="66"/>
  <c r="E33" i="45"/>
  <c r="M36" i="66"/>
  <c r="M33" i="45"/>
  <c r="C31" i="69"/>
  <c r="C6" i="7"/>
  <c r="K31" i="69"/>
  <c r="K6" i="7"/>
  <c r="N31" i="66"/>
  <c r="N36" i="66"/>
  <c r="N33" i="45"/>
  <c r="D31" i="69"/>
  <c r="D38" i="69" s="1"/>
  <c r="D6" i="7"/>
  <c r="G36" i="66"/>
  <c r="G33" i="45"/>
  <c r="O36" i="66"/>
  <c r="O33" i="45"/>
  <c r="E31" i="69"/>
  <c r="M31" i="69"/>
  <c r="E36" i="69"/>
  <c r="M36" i="69"/>
  <c r="Q33" i="45"/>
  <c r="K36" i="66"/>
  <c r="K33" i="45"/>
  <c r="F36" i="66"/>
  <c r="F33" i="45"/>
  <c r="H31" i="66"/>
  <c r="P31" i="66"/>
  <c r="H36" i="66"/>
  <c r="P36" i="66"/>
  <c r="J36" i="66"/>
  <c r="F31" i="69"/>
  <c r="N31" i="69"/>
  <c r="F36" i="69"/>
  <c r="F33" i="7"/>
  <c r="N36" i="69"/>
  <c r="N33" i="7"/>
  <c r="N6" i="45"/>
  <c r="P33" i="45"/>
  <c r="G31" i="66"/>
  <c r="G7" i="45"/>
  <c r="L31" i="69"/>
  <c r="L6" i="7"/>
  <c r="I31" i="66"/>
  <c r="Q31" i="66"/>
  <c r="G31" i="69"/>
  <c r="G6" i="7"/>
  <c r="O31" i="69"/>
  <c r="O6" i="7"/>
  <c r="H31" i="69"/>
  <c r="H7" i="7"/>
  <c r="P31" i="69"/>
  <c r="P7" i="7"/>
  <c r="G36" i="69"/>
  <c r="G33" i="7"/>
  <c r="O36" i="69"/>
  <c r="O33" i="7"/>
  <c r="M6" i="45"/>
  <c r="E6" i="45"/>
  <c r="I33" i="45"/>
  <c r="M33" i="7"/>
  <c r="C36" i="66"/>
  <c r="C33" i="45"/>
  <c r="I31" i="69"/>
  <c r="I6" i="7"/>
  <c r="F31" i="66"/>
  <c r="O31" i="66"/>
  <c r="O7" i="45"/>
  <c r="J31" i="66"/>
  <c r="H36" i="69"/>
  <c r="H33" i="7"/>
  <c r="P36" i="69"/>
  <c r="P33" i="7"/>
  <c r="C36" i="69"/>
  <c r="L6" i="45"/>
  <c r="D6" i="45"/>
  <c r="H33" i="45"/>
  <c r="L33" i="7"/>
  <c r="L6" i="20"/>
  <c r="N6" i="20" s="1"/>
  <c r="M6" i="20"/>
  <c r="O6" i="20"/>
  <c r="W6" i="20"/>
  <c r="L7" i="20"/>
  <c r="M7" i="20"/>
  <c r="O7" i="20"/>
  <c r="W7" i="20"/>
  <c r="L8" i="20"/>
  <c r="N8" i="20" s="1"/>
  <c r="M8" i="20"/>
  <c r="O8" i="20"/>
  <c r="W8" i="20"/>
  <c r="L9" i="20"/>
  <c r="M9" i="20"/>
  <c r="O9" i="20"/>
  <c r="W9" i="20"/>
  <c r="L10" i="20"/>
  <c r="N10" i="20" s="1"/>
  <c r="M10" i="20"/>
  <c r="O10" i="20"/>
  <c r="W10" i="20"/>
  <c r="L11" i="20"/>
  <c r="M11" i="20"/>
  <c r="O11" i="20"/>
  <c r="W11" i="20"/>
  <c r="L12" i="20"/>
  <c r="M12" i="20"/>
  <c r="O12" i="20"/>
  <c r="W12" i="20"/>
  <c r="L13" i="20"/>
  <c r="M13" i="20"/>
  <c r="O13" i="20"/>
  <c r="W13" i="20"/>
  <c r="L14" i="20"/>
  <c r="M14" i="20"/>
  <c r="O14" i="20"/>
  <c r="W14" i="20"/>
  <c r="X12" i="20" l="1"/>
  <c r="N11" i="20"/>
  <c r="X10" i="20"/>
  <c r="X7" i="20"/>
  <c r="N12" i="20"/>
  <c r="N9" i="20"/>
  <c r="N7" i="20"/>
  <c r="N14" i="20"/>
  <c r="N13" i="20"/>
  <c r="X13" i="20"/>
  <c r="X9" i="20"/>
  <c r="X14" i="20"/>
  <c r="X6" i="20"/>
  <c r="X11" i="20"/>
  <c r="X8" i="20"/>
  <c r="M15" i="20"/>
  <c r="M16" i="20"/>
  <c r="H20" i="9" l="1"/>
  <c r="I20" i="9"/>
  <c r="G20" i="9"/>
  <c r="F20" i="9"/>
  <c r="E20" i="9"/>
  <c r="D20" i="9"/>
  <c r="C20" i="9"/>
  <c r="J20" i="9" l="1"/>
  <c r="C31" i="41"/>
  <c r="D31" i="41"/>
  <c r="E31" i="41"/>
  <c r="F31" i="41"/>
  <c r="G31" i="41"/>
  <c r="H31" i="41"/>
  <c r="I31" i="41"/>
  <c r="J31" i="41"/>
  <c r="K31" i="41"/>
  <c r="L31" i="41"/>
  <c r="M31" i="41"/>
  <c r="N31" i="41"/>
  <c r="O31" i="41"/>
  <c r="P31" i="41"/>
  <c r="Q31" i="41"/>
  <c r="C7" i="47" l="1"/>
  <c r="D7" i="47"/>
  <c r="E7" i="47"/>
  <c r="F7" i="47"/>
  <c r="G7" i="47"/>
  <c r="H7" i="47"/>
  <c r="I7" i="47"/>
  <c r="J7" i="47"/>
  <c r="K7" i="47"/>
  <c r="L7" i="47"/>
  <c r="M7" i="47"/>
  <c r="N7" i="47"/>
  <c r="O7" i="47"/>
  <c r="P7" i="47"/>
  <c r="C8" i="47"/>
  <c r="D8" i="47"/>
  <c r="E8" i="47"/>
  <c r="F8" i="47"/>
  <c r="G8" i="47"/>
  <c r="H8" i="47"/>
  <c r="I8" i="47"/>
  <c r="J8" i="47"/>
  <c r="K8" i="47"/>
  <c r="L8" i="47"/>
  <c r="M8" i="47"/>
  <c r="N8" i="47"/>
  <c r="O8" i="47"/>
  <c r="P8" i="47"/>
  <c r="C9" i="47"/>
  <c r="D9" i="47"/>
  <c r="E9" i="47"/>
  <c r="F9" i="47"/>
  <c r="G9" i="47"/>
  <c r="H9" i="47"/>
  <c r="I9" i="47"/>
  <c r="J9" i="47"/>
  <c r="K9" i="47"/>
  <c r="L9" i="47"/>
  <c r="M9" i="47"/>
  <c r="N9" i="47"/>
  <c r="O9" i="47"/>
  <c r="P9" i="47"/>
  <c r="C10" i="47"/>
  <c r="D10" i="47"/>
  <c r="E10" i="47"/>
  <c r="F10" i="47"/>
  <c r="G10" i="47"/>
  <c r="H10" i="47"/>
  <c r="I10" i="47"/>
  <c r="J10" i="47"/>
  <c r="K10" i="47"/>
  <c r="L10" i="47"/>
  <c r="M10" i="47"/>
  <c r="N10" i="47"/>
  <c r="O10" i="47"/>
  <c r="P10" i="47"/>
  <c r="C11" i="47"/>
  <c r="D11" i="47"/>
  <c r="E11" i="47"/>
  <c r="F11" i="47"/>
  <c r="G11" i="47"/>
  <c r="H11" i="47"/>
  <c r="I11" i="47"/>
  <c r="J11" i="47"/>
  <c r="K11" i="47"/>
  <c r="L11" i="47"/>
  <c r="M11" i="47"/>
  <c r="N11" i="47"/>
  <c r="O11" i="47"/>
  <c r="P11" i="47"/>
  <c r="C12" i="47"/>
  <c r="D12" i="47"/>
  <c r="E12" i="47"/>
  <c r="F12" i="47"/>
  <c r="G12" i="47"/>
  <c r="H12" i="47"/>
  <c r="I12" i="47"/>
  <c r="J12" i="47"/>
  <c r="K12" i="47"/>
  <c r="L12" i="47"/>
  <c r="M12" i="47"/>
  <c r="N12" i="47"/>
  <c r="O12" i="47"/>
  <c r="P12" i="47"/>
  <c r="C13" i="47"/>
  <c r="D13" i="47"/>
  <c r="E13" i="47"/>
  <c r="F13" i="47"/>
  <c r="G13" i="47"/>
  <c r="H13" i="47"/>
  <c r="I13" i="47"/>
  <c r="J13" i="47"/>
  <c r="K13" i="47"/>
  <c r="L13" i="47"/>
  <c r="M13" i="47"/>
  <c r="N13" i="47"/>
  <c r="O13" i="47"/>
  <c r="P13" i="47"/>
  <c r="C14" i="47"/>
  <c r="D14" i="47"/>
  <c r="E14" i="47"/>
  <c r="F14" i="47"/>
  <c r="G14" i="47"/>
  <c r="H14" i="47"/>
  <c r="I14" i="47"/>
  <c r="J14" i="47"/>
  <c r="K14" i="47"/>
  <c r="L14" i="47"/>
  <c r="M14" i="47"/>
  <c r="N14" i="47"/>
  <c r="O14" i="47"/>
  <c r="P14" i="47"/>
  <c r="C15" i="47"/>
  <c r="D15" i="47"/>
  <c r="E15" i="47"/>
  <c r="F15" i="47"/>
  <c r="G15" i="47"/>
  <c r="H15" i="47"/>
  <c r="I15" i="47"/>
  <c r="J15" i="47"/>
  <c r="K15" i="47"/>
  <c r="L15" i="47"/>
  <c r="M15" i="47"/>
  <c r="N15" i="47"/>
  <c r="O15" i="47"/>
  <c r="P15" i="47"/>
  <c r="C16" i="47"/>
  <c r="D16" i="47"/>
  <c r="E16" i="47"/>
  <c r="F16" i="47"/>
  <c r="G16" i="47"/>
  <c r="H16" i="47"/>
  <c r="I16" i="47"/>
  <c r="J16" i="47"/>
  <c r="K16" i="47"/>
  <c r="L16" i="47"/>
  <c r="M16" i="47"/>
  <c r="N16" i="47"/>
  <c r="O16" i="47"/>
  <c r="P16" i="47"/>
  <c r="C17" i="47"/>
  <c r="D17" i="47"/>
  <c r="E17" i="47"/>
  <c r="F17" i="47"/>
  <c r="G17" i="47"/>
  <c r="H17" i="47"/>
  <c r="I17" i="47"/>
  <c r="J17" i="47"/>
  <c r="K17" i="47"/>
  <c r="L17" i="47"/>
  <c r="M17" i="47"/>
  <c r="N17" i="47"/>
  <c r="O17" i="47"/>
  <c r="P17" i="47"/>
  <c r="C18" i="47"/>
  <c r="D18" i="47"/>
  <c r="E18" i="47"/>
  <c r="F18" i="47"/>
  <c r="G18" i="47"/>
  <c r="H18" i="47"/>
  <c r="I18" i="47"/>
  <c r="J18" i="47"/>
  <c r="K18" i="47"/>
  <c r="L18" i="47"/>
  <c r="M18" i="47"/>
  <c r="N18" i="47"/>
  <c r="O18" i="47"/>
  <c r="P18" i="47"/>
  <c r="C19" i="47"/>
  <c r="D19" i="47"/>
  <c r="E19" i="47"/>
  <c r="F19" i="47"/>
  <c r="G19" i="47"/>
  <c r="H19" i="47"/>
  <c r="I19" i="47"/>
  <c r="J19" i="47"/>
  <c r="K19" i="47"/>
  <c r="L19" i="47"/>
  <c r="M19" i="47"/>
  <c r="N19" i="47"/>
  <c r="O19" i="47"/>
  <c r="P19" i="47"/>
  <c r="C20" i="47"/>
  <c r="D20" i="47"/>
  <c r="E20" i="47"/>
  <c r="F20" i="47"/>
  <c r="G20" i="47"/>
  <c r="H20" i="47"/>
  <c r="I20" i="47"/>
  <c r="J20" i="47"/>
  <c r="K20" i="47"/>
  <c r="L20" i="47"/>
  <c r="M20" i="47"/>
  <c r="N20" i="47"/>
  <c r="O20" i="47"/>
  <c r="P20" i="47"/>
  <c r="C21" i="47"/>
  <c r="D21" i="47"/>
  <c r="E21" i="47"/>
  <c r="F21" i="47"/>
  <c r="G21" i="47"/>
  <c r="H21" i="47"/>
  <c r="I21" i="47"/>
  <c r="J21" i="47"/>
  <c r="K21" i="47"/>
  <c r="L21" i="47"/>
  <c r="M21" i="47"/>
  <c r="N21" i="47"/>
  <c r="O21" i="47"/>
  <c r="P21" i="47"/>
  <c r="C22" i="47"/>
  <c r="D22" i="47"/>
  <c r="E22" i="47"/>
  <c r="F22" i="47"/>
  <c r="G22" i="47"/>
  <c r="H22" i="47"/>
  <c r="I22" i="47"/>
  <c r="J22" i="47"/>
  <c r="K22" i="47"/>
  <c r="L22" i="47"/>
  <c r="M22" i="47"/>
  <c r="N22" i="47"/>
  <c r="O22" i="47"/>
  <c r="P22" i="47"/>
  <c r="C23" i="47"/>
  <c r="D23" i="47"/>
  <c r="E23" i="47"/>
  <c r="F23" i="47"/>
  <c r="G23" i="47"/>
  <c r="H23" i="47"/>
  <c r="I23" i="47"/>
  <c r="J23" i="47"/>
  <c r="K23" i="47"/>
  <c r="L23" i="47"/>
  <c r="M23" i="47"/>
  <c r="N23" i="47"/>
  <c r="O23" i="47"/>
  <c r="P23" i="47"/>
  <c r="C24" i="47"/>
  <c r="D24" i="47"/>
  <c r="E24" i="47"/>
  <c r="F24" i="47"/>
  <c r="G24" i="47"/>
  <c r="H24" i="47"/>
  <c r="I24" i="47"/>
  <c r="J24" i="47"/>
  <c r="K24" i="47"/>
  <c r="L24" i="47"/>
  <c r="M24" i="47"/>
  <c r="N24" i="47"/>
  <c r="O24" i="47"/>
  <c r="P24" i="47"/>
  <c r="C25" i="47"/>
  <c r="D25" i="47"/>
  <c r="E25" i="47"/>
  <c r="F25" i="47"/>
  <c r="G25" i="47"/>
  <c r="H25" i="47"/>
  <c r="I25" i="47"/>
  <c r="J25" i="47"/>
  <c r="K25" i="47"/>
  <c r="L25" i="47"/>
  <c r="M25" i="47"/>
  <c r="N25" i="47"/>
  <c r="O25" i="47"/>
  <c r="P25" i="47"/>
  <c r="C26" i="47"/>
  <c r="D26" i="47"/>
  <c r="E26" i="47"/>
  <c r="F26" i="47"/>
  <c r="G26" i="47"/>
  <c r="H26" i="47"/>
  <c r="I26" i="47"/>
  <c r="J26" i="47"/>
  <c r="K26" i="47"/>
  <c r="L26" i="47"/>
  <c r="M26" i="47"/>
  <c r="N26" i="47"/>
  <c r="O26" i="47"/>
  <c r="P26" i="47"/>
  <c r="C27" i="47"/>
  <c r="D27" i="47"/>
  <c r="E27" i="47"/>
  <c r="F27" i="47"/>
  <c r="G27" i="47"/>
  <c r="H27" i="47"/>
  <c r="I27" i="47"/>
  <c r="J27" i="47"/>
  <c r="K27" i="47"/>
  <c r="L27" i="47"/>
  <c r="M27" i="47"/>
  <c r="N27" i="47"/>
  <c r="O27" i="47"/>
  <c r="P27" i="47"/>
  <c r="C28" i="47"/>
  <c r="D28" i="47"/>
  <c r="E28" i="47"/>
  <c r="F28" i="47"/>
  <c r="G28" i="47"/>
  <c r="H28" i="47"/>
  <c r="I28" i="47"/>
  <c r="J28" i="47"/>
  <c r="K28" i="47"/>
  <c r="L28" i="47"/>
  <c r="M28" i="47"/>
  <c r="N28" i="47"/>
  <c r="O28" i="47"/>
  <c r="P28" i="47"/>
  <c r="C29" i="47"/>
  <c r="D29" i="47"/>
  <c r="E29" i="47"/>
  <c r="F29" i="47"/>
  <c r="G29" i="47"/>
  <c r="H29" i="47"/>
  <c r="I29" i="47"/>
  <c r="J29" i="47"/>
  <c r="K29" i="47"/>
  <c r="L29" i="47"/>
  <c r="M29" i="47"/>
  <c r="N29" i="47"/>
  <c r="O29" i="47"/>
  <c r="P29" i="47"/>
  <c r="C30" i="47"/>
  <c r="D30" i="47"/>
  <c r="E30" i="47"/>
  <c r="F30" i="47"/>
  <c r="G30" i="47"/>
  <c r="H30" i="47"/>
  <c r="I30" i="47"/>
  <c r="J30" i="47"/>
  <c r="K30" i="47"/>
  <c r="L30" i="47"/>
  <c r="M30" i="47"/>
  <c r="N30" i="47"/>
  <c r="O30" i="47"/>
  <c r="P30" i="47"/>
  <c r="C31" i="47"/>
  <c r="D31" i="47"/>
  <c r="E31" i="47"/>
  <c r="F31" i="47"/>
  <c r="G31" i="47"/>
  <c r="H31" i="47"/>
  <c r="I31" i="47"/>
  <c r="J31" i="47"/>
  <c r="K31" i="47"/>
  <c r="L31" i="47"/>
  <c r="M31" i="47"/>
  <c r="N31" i="47"/>
  <c r="O31" i="47"/>
  <c r="P31" i="47"/>
  <c r="C32" i="47"/>
  <c r="D32" i="47"/>
  <c r="E32" i="47"/>
  <c r="F32" i="47"/>
  <c r="G32" i="47"/>
  <c r="H32" i="47"/>
  <c r="I32" i="47"/>
  <c r="J32" i="47"/>
  <c r="K32" i="47"/>
  <c r="L32" i="47"/>
  <c r="M32" i="47"/>
  <c r="N32" i="47"/>
  <c r="O32" i="47"/>
  <c r="P32" i="47"/>
  <c r="C33" i="47"/>
  <c r="D33" i="47"/>
  <c r="E33" i="47"/>
  <c r="F33" i="47"/>
  <c r="G33" i="47"/>
  <c r="H33" i="47"/>
  <c r="I33" i="47"/>
  <c r="J33" i="47"/>
  <c r="K33" i="47"/>
  <c r="L33" i="47"/>
  <c r="M33" i="47"/>
  <c r="N33" i="47"/>
  <c r="O33" i="47"/>
  <c r="P33" i="47"/>
  <c r="C34" i="47"/>
  <c r="D34" i="47"/>
  <c r="E34" i="47"/>
  <c r="F34" i="47"/>
  <c r="G34" i="47"/>
  <c r="H34" i="47"/>
  <c r="I34" i="47"/>
  <c r="J34" i="47"/>
  <c r="K34" i="47"/>
  <c r="L34" i="47"/>
  <c r="M34" i="47"/>
  <c r="N34" i="47"/>
  <c r="O34" i="47"/>
  <c r="P34" i="47"/>
  <c r="C35" i="47"/>
  <c r="D35" i="47"/>
  <c r="E35" i="47"/>
  <c r="F35" i="47"/>
  <c r="G35" i="47"/>
  <c r="H35" i="47"/>
  <c r="I35" i="47"/>
  <c r="J35" i="47"/>
  <c r="K35" i="47"/>
  <c r="L35" i="47"/>
  <c r="M35" i="47"/>
  <c r="N35" i="47"/>
  <c r="O35" i="47"/>
  <c r="P35" i="47"/>
  <c r="C36" i="47"/>
  <c r="D36" i="47"/>
  <c r="E36" i="47"/>
  <c r="F36" i="47"/>
  <c r="G36" i="47"/>
  <c r="H36" i="47"/>
  <c r="I36" i="47"/>
  <c r="J36" i="47"/>
  <c r="K36" i="47"/>
  <c r="L36" i="47"/>
  <c r="M36" i="47"/>
  <c r="N36" i="47"/>
  <c r="O36" i="47"/>
  <c r="P36" i="47"/>
  <c r="C37" i="47"/>
  <c r="D37" i="47"/>
  <c r="E37" i="47"/>
  <c r="F37" i="47"/>
  <c r="G37" i="47"/>
  <c r="H37" i="47"/>
  <c r="I37" i="47"/>
  <c r="J37" i="47"/>
  <c r="K37" i="47"/>
  <c r="L37" i="47"/>
  <c r="M37" i="47"/>
  <c r="N37" i="47"/>
  <c r="O37" i="47"/>
  <c r="P37" i="47"/>
  <c r="C38" i="47"/>
  <c r="D38" i="47"/>
  <c r="E38" i="47"/>
  <c r="F38" i="47"/>
  <c r="G38" i="47"/>
  <c r="H38" i="47"/>
  <c r="I38" i="47"/>
  <c r="J38" i="47"/>
  <c r="K38" i="47"/>
  <c r="L38" i="47"/>
  <c r="M38" i="47"/>
  <c r="N38" i="47"/>
  <c r="O38" i="47"/>
  <c r="P38" i="47"/>
  <c r="C39" i="47"/>
  <c r="D39" i="47"/>
  <c r="E39" i="47"/>
  <c r="F39" i="47"/>
  <c r="G39" i="47"/>
  <c r="H39" i="47"/>
  <c r="I39" i="47"/>
  <c r="J39" i="47"/>
  <c r="K39" i="47"/>
  <c r="L39" i="47"/>
  <c r="M39" i="47"/>
  <c r="N39" i="47"/>
  <c r="O39" i="47"/>
  <c r="P39" i="47"/>
  <c r="C40" i="47"/>
  <c r="D40" i="47"/>
  <c r="E40" i="47"/>
  <c r="F40" i="47"/>
  <c r="G40" i="47"/>
  <c r="H40" i="47"/>
  <c r="I40" i="47"/>
  <c r="J40" i="47"/>
  <c r="K40" i="47"/>
  <c r="L40" i="47"/>
  <c r="M40" i="47"/>
  <c r="N40" i="47"/>
  <c r="O40" i="47"/>
  <c r="P40" i="47"/>
  <c r="C41" i="47"/>
  <c r="D41" i="47"/>
  <c r="E41" i="47"/>
  <c r="F41" i="47"/>
  <c r="G41" i="47"/>
  <c r="H41" i="47"/>
  <c r="I41" i="47"/>
  <c r="J41" i="47"/>
  <c r="K41" i="47"/>
  <c r="L41" i="47"/>
  <c r="M41" i="47"/>
  <c r="N41" i="47"/>
  <c r="O41" i="47"/>
  <c r="P41" i="47"/>
  <c r="C42" i="47"/>
  <c r="D42" i="47"/>
  <c r="E42" i="47"/>
  <c r="F42" i="47"/>
  <c r="G42" i="47"/>
  <c r="H42" i="47"/>
  <c r="I42" i="47"/>
  <c r="J42" i="47"/>
  <c r="K42" i="47"/>
  <c r="L42" i="47"/>
  <c r="M42" i="47"/>
  <c r="N42" i="47"/>
  <c r="O42" i="47"/>
  <c r="P42" i="47"/>
  <c r="C43" i="47"/>
  <c r="D43" i="47"/>
  <c r="E43" i="47"/>
  <c r="F43" i="47"/>
  <c r="G43" i="47"/>
  <c r="H43" i="47"/>
  <c r="I43" i="47"/>
  <c r="J43" i="47"/>
  <c r="K43" i="47"/>
  <c r="L43" i="47"/>
  <c r="M43" i="47"/>
  <c r="N43" i="47"/>
  <c r="O43" i="47"/>
  <c r="P43" i="47"/>
  <c r="Q34" i="47" l="1"/>
  <c r="Q18" i="47"/>
  <c r="Q38" i="47"/>
  <c r="Q33" i="47"/>
  <c r="Q26" i="47"/>
  <c r="Q14" i="47"/>
  <c r="Q30" i="47"/>
  <c r="Q10" i="47"/>
  <c r="Q42" i="47"/>
  <c r="Q40" i="47"/>
  <c r="Q22" i="47"/>
  <c r="Q19" i="47"/>
  <c r="Q39" i="47"/>
  <c r="Q37" i="47"/>
  <c r="Q28" i="47"/>
  <c r="Q23" i="47"/>
  <c r="Q21" i="47"/>
  <c r="Q12" i="47"/>
  <c r="Q7" i="47"/>
  <c r="Q8" i="47"/>
  <c r="Q36" i="47"/>
  <c r="Q31" i="47"/>
  <c r="Q29" i="47"/>
  <c r="Q20" i="47"/>
  <c r="Q15" i="47"/>
  <c r="Q13" i="47"/>
  <c r="Q35" i="47"/>
  <c r="Q24" i="47"/>
  <c r="Q17" i="47"/>
  <c r="Q43" i="47"/>
  <c r="Q41" i="47"/>
  <c r="Q32" i="47"/>
  <c r="Q27" i="47"/>
  <c r="Q25" i="47"/>
  <c r="Q16" i="47"/>
  <c r="Q11" i="47"/>
  <c r="Q9" i="47"/>
  <c r="L39" i="20" l="1"/>
  <c r="L38" i="20"/>
  <c r="L37" i="20"/>
  <c r="L36" i="20"/>
  <c r="L35" i="20"/>
  <c r="L34" i="20"/>
  <c r="L33" i="20"/>
  <c r="L32" i="20"/>
  <c r="L31" i="20"/>
  <c r="L30" i="20"/>
  <c r="L29" i="20"/>
  <c r="L28" i="20"/>
  <c r="L27" i="20"/>
  <c r="L26" i="20"/>
  <c r="L25" i="20"/>
  <c r="L24" i="20"/>
  <c r="L23" i="20"/>
  <c r="L22" i="20"/>
  <c r="L21" i="20"/>
  <c r="L20" i="20"/>
  <c r="L19" i="20"/>
  <c r="L18" i="20"/>
  <c r="L17" i="20"/>
  <c r="L16" i="20"/>
  <c r="L15" i="20"/>
  <c r="K20" i="9" l="1"/>
  <c r="I19" i="9"/>
  <c r="H19" i="9"/>
  <c r="G19" i="9"/>
  <c r="F19" i="9"/>
  <c r="E19" i="9"/>
  <c r="D19" i="9"/>
  <c r="C19" i="9"/>
  <c r="Q18" i="8"/>
  <c r="C34" i="9" l="1"/>
  <c r="D34" i="9"/>
  <c r="E34" i="9"/>
  <c r="F34" i="9"/>
  <c r="G34" i="9"/>
  <c r="H34" i="9"/>
  <c r="I34" i="9"/>
  <c r="C35" i="9"/>
  <c r="D35" i="9"/>
  <c r="E35" i="9"/>
  <c r="F35" i="9"/>
  <c r="G35" i="9"/>
  <c r="H35" i="9"/>
  <c r="I35" i="9"/>
  <c r="C36" i="9"/>
  <c r="D36" i="9"/>
  <c r="E36" i="9"/>
  <c r="F36" i="9"/>
  <c r="G36" i="9"/>
  <c r="H36" i="9"/>
  <c r="I36" i="9"/>
  <c r="C18" i="8"/>
  <c r="P18" i="8"/>
  <c r="O18" i="8"/>
  <c r="N18" i="8"/>
  <c r="M18" i="8"/>
  <c r="L18" i="8"/>
  <c r="K18" i="8"/>
  <c r="J18" i="8"/>
  <c r="I18" i="8"/>
  <c r="H18" i="8"/>
  <c r="G18" i="8"/>
  <c r="F18" i="8"/>
  <c r="E18" i="8"/>
  <c r="D18" i="8"/>
  <c r="J35" i="9" l="1"/>
  <c r="J36" i="9"/>
  <c r="J34" i="9"/>
  <c r="O7" i="61"/>
  <c r="Q7" i="20" s="1"/>
  <c r="S7" i="20" s="1"/>
  <c r="O8" i="61"/>
  <c r="Q8" i="20" s="1"/>
  <c r="S8" i="20" s="1"/>
  <c r="O9" i="61"/>
  <c r="Q9" i="20" s="1"/>
  <c r="S9" i="20" s="1"/>
  <c r="O10" i="61"/>
  <c r="Q10" i="20" s="1"/>
  <c r="S10" i="20" s="1"/>
  <c r="O11" i="61"/>
  <c r="Q11" i="20" s="1"/>
  <c r="S11" i="20" s="1"/>
  <c r="O12" i="61"/>
  <c r="Q12" i="20" s="1"/>
  <c r="S12" i="20" s="1"/>
  <c r="O13" i="61"/>
  <c r="Q13" i="20" s="1"/>
  <c r="S13" i="20" s="1"/>
  <c r="O14" i="61"/>
  <c r="Q14" i="20" s="1"/>
  <c r="S14" i="20" s="1"/>
  <c r="O15" i="61"/>
  <c r="O16" i="61"/>
  <c r="O17" i="61"/>
  <c r="O18" i="61"/>
  <c r="O19" i="61"/>
  <c r="O20" i="61"/>
  <c r="O21" i="61"/>
  <c r="O22" i="61"/>
  <c r="O23" i="61"/>
  <c r="O24" i="61"/>
  <c r="O25" i="61"/>
  <c r="O26" i="61"/>
  <c r="O27" i="61"/>
  <c r="O28" i="61"/>
  <c r="O29" i="61"/>
  <c r="O30" i="61"/>
  <c r="O31" i="61"/>
  <c r="O32" i="61"/>
  <c r="O33" i="61"/>
  <c r="O34" i="61"/>
  <c r="O35" i="61"/>
  <c r="O36" i="61"/>
  <c r="O37" i="61"/>
  <c r="O38" i="61"/>
  <c r="O39" i="61"/>
  <c r="O6" i="61"/>
  <c r="Q6" i="20" s="1"/>
  <c r="S6" i="20" s="1"/>
  <c r="D50" i="3" l="1"/>
  <c r="E50" i="3"/>
  <c r="F50" i="3"/>
  <c r="G50" i="3"/>
  <c r="H50" i="3"/>
  <c r="I50" i="3"/>
  <c r="J50" i="3"/>
  <c r="K50" i="3"/>
  <c r="L50" i="3"/>
  <c r="M50" i="3"/>
  <c r="N50" i="3"/>
  <c r="O50" i="3"/>
  <c r="P50" i="3"/>
  <c r="Q50" i="3"/>
  <c r="C50" i="3"/>
  <c r="M6" i="61" l="1"/>
  <c r="P6" i="61" s="1"/>
  <c r="P6" i="20" s="1"/>
  <c r="R6" i="20" s="1"/>
  <c r="T6" i="20" s="1"/>
  <c r="D50" i="57"/>
  <c r="E50" i="57"/>
  <c r="F50" i="57"/>
  <c r="G50" i="57"/>
  <c r="H50" i="57"/>
  <c r="I50" i="57"/>
  <c r="J50" i="57"/>
  <c r="K50" i="57"/>
  <c r="L50" i="57"/>
  <c r="M50" i="57"/>
  <c r="N50" i="57"/>
  <c r="O50" i="57"/>
  <c r="P50" i="57"/>
  <c r="Q50" i="57"/>
  <c r="C50" i="57"/>
  <c r="D51" i="52"/>
  <c r="E51" i="52"/>
  <c r="F51" i="52"/>
  <c r="G51" i="52"/>
  <c r="H51" i="52"/>
  <c r="I51" i="52"/>
  <c r="J51" i="52"/>
  <c r="K51" i="52"/>
  <c r="L51" i="52"/>
  <c r="M51" i="52"/>
  <c r="N51" i="52"/>
  <c r="O51" i="52"/>
  <c r="P51" i="52"/>
  <c r="Q51" i="52"/>
  <c r="C51" i="52"/>
  <c r="C50" i="51"/>
  <c r="D50" i="51"/>
  <c r="E50" i="51"/>
  <c r="F50" i="51"/>
  <c r="G50" i="51"/>
  <c r="H50" i="51"/>
  <c r="I50" i="51"/>
  <c r="J50" i="51"/>
  <c r="K50" i="51"/>
  <c r="L50" i="51"/>
  <c r="M50" i="51"/>
  <c r="N50" i="51"/>
  <c r="O50" i="51"/>
  <c r="P50" i="51"/>
  <c r="Q50" i="51"/>
  <c r="C43" i="51"/>
  <c r="C7" i="51"/>
  <c r="J51" i="50"/>
  <c r="D51" i="50"/>
  <c r="E51" i="50"/>
  <c r="F51" i="50"/>
  <c r="G51" i="50"/>
  <c r="H51" i="50"/>
  <c r="I51" i="50"/>
  <c r="K51" i="50"/>
  <c r="L51" i="50"/>
  <c r="M51" i="50"/>
  <c r="N51" i="50"/>
  <c r="O51" i="50"/>
  <c r="P51" i="50"/>
  <c r="Q51" i="50"/>
  <c r="C51" i="50"/>
  <c r="C50" i="49"/>
  <c r="D50" i="49"/>
  <c r="E50" i="49"/>
  <c r="F50" i="49"/>
  <c r="G50" i="49"/>
  <c r="H50" i="49"/>
  <c r="I50" i="49"/>
  <c r="J50" i="49"/>
  <c r="K50" i="49"/>
  <c r="L50" i="49"/>
  <c r="M50" i="49"/>
  <c r="N50" i="49"/>
  <c r="O50" i="49"/>
  <c r="P50" i="49"/>
  <c r="Q50" i="49"/>
  <c r="R51" i="48"/>
  <c r="C50" i="47"/>
  <c r="D50" i="47"/>
  <c r="E50" i="47"/>
  <c r="F50" i="47"/>
  <c r="G50" i="47"/>
  <c r="H50" i="47"/>
  <c r="I50" i="47"/>
  <c r="J50" i="47"/>
  <c r="K50" i="47"/>
  <c r="L50" i="47"/>
  <c r="M50" i="47"/>
  <c r="N50" i="47"/>
  <c r="O50" i="47"/>
  <c r="P50" i="47"/>
  <c r="D51" i="56"/>
  <c r="E51" i="56"/>
  <c r="F51" i="56"/>
  <c r="G51" i="56"/>
  <c r="H51" i="56"/>
  <c r="I51" i="56"/>
  <c r="J51" i="56"/>
  <c r="K51" i="56"/>
  <c r="L51" i="56"/>
  <c r="M51" i="56"/>
  <c r="N51" i="56"/>
  <c r="O51" i="56"/>
  <c r="P51" i="56"/>
  <c r="Q51" i="56"/>
  <c r="C51" i="56"/>
  <c r="D51" i="55"/>
  <c r="E51" i="55"/>
  <c r="F51" i="55"/>
  <c r="G51" i="55"/>
  <c r="H51" i="55"/>
  <c r="I51" i="55"/>
  <c r="J51" i="55"/>
  <c r="K51" i="55"/>
  <c r="L51" i="55"/>
  <c r="M51" i="55"/>
  <c r="N51" i="55"/>
  <c r="O51" i="55"/>
  <c r="P51" i="55"/>
  <c r="Q51" i="55"/>
  <c r="C51" i="55"/>
  <c r="D51" i="54"/>
  <c r="E51" i="54"/>
  <c r="F51" i="54"/>
  <c r="G51" i="54"/>
  <c r="H51" i="54"/>
  <c r="I51" i="54"/>
  <c r="J51" i="54"/>
  <c r="K51" i="54"/>
  <c r="L51" i="54"/>
  <c r="M51" i="54"/>
  <c r="N51" i="54"/>
  <c r="O51" i="54"/>
  <c r="P51" i="54"/>
  <c r="Q51" i="54"/>
  <c r="C51" i="54"/>
  <c r="D51" i="53"/>
  <c r="E51" i="53"/>
  <c r="F51" i="53"/>
  <c r="G51" i="53"/>
  <c r="H51" i="53"/>
  <c r="I51" i="53"/>
  <c r="J51" i="53"/>
  <c r="K51" i="53"/>
  <c r="L51" i="53"/>
  <c r="M51" i="53"/>
  <c r="N51" i="53"/>
  <c r="O51" i="53"/>
  <c r="P51" i="53"/>
  <c r="Q51" i="53"/>
  <c r="C51" i="53"/>
  <c r="D51" i="62"/>
  <c r="E51" i="62"/>
  <c r="F51" i="62"/>
  <c r="G51" i="62"/>
  <c r="H51" i="62"/>
  <c r="I51" i="62"/>
  <c r="J51" i="62"/>
  <c r="K51" i="62"/>
  <c r="L51" i="62"/>
  <c r="M51" i="62"/>
  <c r="N51" i="62"/>
  <c r="O51" i="62"/>
  <c r="P51" i="62"/>
  <c r="Q51" i="62"/>
  <c r="C51" i="62"/>
  <c r="D51" i="63"/>
  <c r="E51" i="63"/>
  <c r="F51" i="63"/>
  <c r="G51" i="63"/>
  <c r="H51" i="63"/>
  <c r="I51" i="63"/>
  <c r="J51" i="63"/>
  <c r="K51" i="63"/>
  <c r="L51" i="63"/>
  <c r="M51" i="63"/>
  <c r="N51" i="63"/>
  <c r="O51" i="63"/>
  <c r="P51" i="63"/>
  <c r="Q51" i="63"/>
  <c r="C51" i="63"/>
  <c r="C51" i="51" l="1"/>
  <c r="Q50" i="47"/>
  <c r="C48" i="47" l="1"/>
  <c r="D48" i="47"/>
  <c r="E48" i="47"/>
  <c r="F48" i="47"/>
  <c r="G48" i="47"/>
  <c r="H48" i="47"/>
  <c r="I48" i="47"/>
  <c r="J48" i="47"/>
  <c r="K48" i="47"/>
  <c r="L48" i="47"/>
  <c r="M48" i="47"/>
  <c r="N48" i="47"/>
  <c r="O48" i="47"/>
  <c r="P48" i="47"/>
  <c r="D48" i="51"/>
  <c r="E48" i="51"/>
  <c r="F48" i="51"/>
  <c r="G48" i="51"/>
  <c r="H48" i="51"/>
  <c r="I48" i="51"/>
  <c r="J48" i="51"/>
  <c r="K48" i="51"/>
  <c r="L48" i="51"/>
  <c r="M48" i="51"/>
  <c r="N48" i="51"/>
  <c r="O48" i="51"/>
  <c r="P48" i="51"/>
  <c r="Q48" i="51"/>
  <c r="C48" i="51"/>
  <c r="M7" i="61"/>
  <c r="M8" i="61"/>
  <c r="M9" i="61"/>
  <c r="M10" i="61"/>
  <c r="M11" i="61"/>
  <c r="M12" i="61"/>
  <c r="M13" i="61"/>
  <c r="M14" i="61"/>
  <c r="M15" i="61"/>
  <c r="M16" i="61"/>
  <c r="M17" i="61"/>
  <c r="M18" i="61"/>
  <c r="M19" i="61"/>
  <c r="M20" i="61"/>
  <c r="M21" i="61"/>
  <c r="M22" i="61"/>
  <c r="M23" i="61"/>
  <c r="M24" i="61"/>
  <c r="M25" i="61"/>
  <c r="M26" i="61"/>
  <c r="M27" i="61"/>
  <c r="M28" i="61"/>
  <c r="M29" i="61"/>
  <c r="M30" i="61"/>
  <c r="M31" i="61"/>
  <c r="M32" i="61"/>
  <c r="M33" i="61"/>
  <c r="M34" i="61"/>
  <c r="M35" i="61"/>
  <c r="M36" i="61"/>
  <c r="M37" i="61"/>
  <c r="M38" i="61"/>
  <c r="M39" i="61"/>
  <c r="Q48" i="47" l="1"/>
  <c r="C44" i="55"/>
  <c r="D44" i="55"/>
  <c r="E44" i="55"/>
  <c r="F44" i="55"/>
  <c r="G44" i="55"/>
  <c r="H44" i="55"/>
  <c r="I44" i="55"/>
  <c r="J44" i="55"/>
  <c r="K44" i="55"/>
  <c r="L44" i="55"/>
  <c r="M44" i="55"/>
  <c r="N44" i="55"/>
  <c r="O44" i="55"/>
  <c r="P44" i="55"/>
  <c r="Q44" i="55"/>
  <c r="Q36" i="4" l="1"/>
  <c r="Q43" i="3"/>
  <c r="P49" i="47" l="1"/>
  <c r="O49" i="47"/>
  <c r="N49" i="47"/>
  <c r="M49" i="47"/>
  <c r="L49" i="47"/>
  <c r="K49" i="47"/>
  <c r="J49" i="47"/>
  <c r="I49" i="47"/>
  <c r="H49" i="47"/>
  <c r="G49" i="47"/>
  <c r="F49" i="47"/>
  <c r="E49" i="47"/>
  <c r="D49" i="47"/>
  <c r="C49" i="47"/>
  <c r="P47" i="47"/>
  <c r="O47" i="47"/>
  <c r="N47" i="47"/>
  <c r="M47" i="47"/>
  <c r="L47" i="47"/>
  <c r="K47" i="47"/>
  <c r="J47" i="47"/>
  <c r="I47" i="47"/>
  <c r="H47" i="47"/>
  <c r="G47" i="47"/>
  <c r="F47" i="47"/>
  <c r="E47" i="47"/>
  <c r="D47" i="47"/>
  <c r="C47" i="47"/>
  <c r="P46" i="47"/>
  <c r="O46" i="47"/>
  <c r="N46" i="47"/>
  <c r="M46" i="47"/>
  <c r="M51" i="47" s="1"/>
  <c r="M50" i="48" s="1"/>
  <c r="L46" i="47"/>
  <c r="K46" i="47"/>
  <c r="J46" i="47"/>
  <c r="I46" i="47"/>
  <c r="H46" i="47"/>
  <c r="G46" i="47"/>
  <c r="F46" i="47"/>
  <c r="E46" i="47"/>
  <c r="E51" i="47" s="1"/>
  <c r="E50" i="48" s="1"/>
  <c r="D46" i="47"/>
  <c r="C46" i="47"/>
  <c r="F51" i="47" l="1"/>
  <c r="F50" i="48" s="1"/>
  <c r="N51" i="47"/>
  <c r="N50" i="48" s="1"/>
  <c r="G51" i="47"/>
  <c r="G50" i="48" s="1"/>
  <c r="O51" i="47"/>
  <c r="O50" i="48" s="1"/>
  <c r="H51" i="47"/>
  <c r="H50" i="48" s="1"/>
  <c r="P51" i="47"/>
  <c r="P50" i="48" s="1"/>
  <c r="I51" i="47"/>
  <c r="I50" i="48" s="1"/>
  <c r="J51" i="47"/>
  <c r="J50" i="48" s="1"/>
  <c r="C51" i="47"/>
  <c r="C50" i="48" s="1"/>
  <c r="K51" i="47"/>
  <c r="K50" i="48" s="1"/>
  <c r="D51" i="47"/>
  <c r="D50" i="48" s="1"/>
  <c r="L51" i="47"/>
  <c r="L50" i="48" s="1"/>
  <c r="Q47" i="47"/>
  <c r="Q46" i="47"/>
  <c r="Q49" i="47"/>
  <c r="Q44" i="62"/>
  <c r="P44" i="62"/>
  <c r="O44" i="62"/>
  <c r="N44" i="62"/>
  <c r="M44" i="62"/>
  <c r="L44" i="62"/>
  <c r="K44" i="62"/>
  <c r="J44" i="62"/>
  <c r="I44" i="62"/>
  <c r="H44" i="62"/>
  <c r="G44" i="62"/>
  <c r="F44" i="62"/>
  <c r="E44" i="62"/>
  <c r="D44" i="62"/>
  <c r="C44" i="62"/>
  <c r="Q44" i="63"/>
  <c r="P44" i="63"/>
  <c r="O44" i="63"/>
  <c r="N44" i="63"/>
  <c r="M44" i="63"/>
  <c r="L44" i="63"/>
  <c r="K44" i="63"/>
  <c r="J44" i="63"/>
  <c r="I44" i="63"/>
  <c r="H44" i="63"/>
  <c r="G44" i="63"/>
  <c r="F44" i="63"/>
  <c r="E44" i="63"/>
  <c r="D44" i="63"/>
  <c r="C44" i="63"/>
  <c r="P48" i="48" l="1"/>
  <c r="O48" i="48"/>
  <c r="Q51" i="47"/>
  <c r="Q44" i="47"/>
  <c r="Q7" i="48" s="1"/>
  <c r="R50" i="47" l="1"/>
  <c r="Q50" i="48"/>
  <c r="R48" i="47"/>
  <c r="Q48" i="48"/>
  <c r="C43" i="3" l="1"/>
  <c r="C51" i="3" s="1"/>
  <c r="D43" i="3"/>
  <c r="E43" i="3"/>
  <c r="F43" i="3"/>
  <c r="G43" i="3"/>
  <c r="H43" i="3"/>
  <c r="I43" i="3"/>
  <c r="J43" i="3"/>
  <c r="K43" i="3"/>
  <c r="L43" i="3"/>
  <c r="M43" i="3"/>
  <c r="N43" i="3"/>
  <c r="O43" i="3"/>
  <c r="P43" i="3"/>
  <c r="Q51" i="3" l="1"/>
  <c r="M51" i="3"/>
  <c r="I51" i="3"/>
  <c r="E51" i="3"/>
  <c r="P51" i="3"/>
  <c r="L51" i="3"/>
  <c r="H51" i="3"/>
  <c r="D51" i="3"/>
  <c r="N51" i="3"/>
  <c r="J51" i="3"/>
  <c r="F51" i="3"/>
  <c r="O51" i="3"/>
  <c r="K51" i="3"/>
  <c r="G51" i="3"/>
  <c r="Q39" i="20"/>
  <c r="Q44" i="20" s="1"/>
  <c r="Q38" i="20"/>
  <c r="P38" i="61"/>
  <c r="P38" i="20" s="1"/>
  <c r="Q37" i="20"/>
  <c r="Q36" i="20"/>
  <c r="Q35" i="20"/>
  <c r="Q34" i="20"/>
  <c r="P34" i="61"/>
  <c r="P34" i="20" s="1"/>
  <c r="Q33" i="20"/>
  <c r="Q32" i="20"/>
  <c r="P32" i="61"/>
  <c r="P32" i="20" s="1"/>
  <c r="Q31" i="20"/>
  <c r="Q30" i="20"/>
  <c r="P30" i="61"/>
  <c r="P30" i="20" s="1"/>
  <c r="Q29" i="20"/>
  <c r="Q28" i="20"/>
  <c r="P28" i="61"/>
  <c r="P28" i="20" s="1"/>
  <c r="Q27" i="20"/>
  <c r="Q26" i="20"/>
  <c r="P26" i="61"/>
  <c r="P26" i="20" s="1"/>
  <c r="Q25" i="20"/>
  <c r="Q24" i="20"/>
  <c r="P24" i="61"/>
  <c r="P24" i="20" s="1"/>
  <c r="Q23" i="20"/>
  <c r="Q22" i="20"/>
  <c r="P22" i="61"/>
  <c r="P22" i="20" s="1"/>
  <c r="Q21" i="20"/>
  <c r="Q20" i="20"/>
  <c r="P20" i="61"/>
  <c r="P20" i="20" s="1"/>
  <c r="Q19" i="20"/>
  <c r="Q18" i="20"/>
  <c r="P18" i="61"/>
  <c r="P18" i="20" s="1"/>
  <c r="Q17" i="20"/>
  <c r="Q16" i="20"/>
  <c r="Q15" i="20"/>
  <c r="Q43" i="20"/>
  <c r="Q43" i="57"/>
  <c r="P43" i="57"/>
  <c r="O43" i="57"/>
  <c r="N43" i="57"/>
  <c r="M43" i="57"/>
  <c r="L43" i="57"/>
  <c r="K43" i="57"/>
  <c r="J43" i="57"/>
  <c r="I43" i="57"/>
  <c r="H43" i="57"/>
  <c r="G43" i="57"/>
  <c r="F43" i="57"/>
  <c r="E43" i="57"/>
  <c r="D43" i="57"/>
  <c r="C43" i="57"/>
  <c r="Q44" i="56"/>
  <c r="P44" i="56"/>
  <c r="O44" i="56"/>
  <c r="N44" i="56"/>
  <c r="M44" i="56"/>
  <c r="L44" i="56"/>
  <c r="K44" i="56"/>
  <c r="J44" i="56"/>
  <c r="I44" i="56"/>
  <c r="H44" i="56"/>
  <c r="G44" i="56"/>
  <c r="F44" i="56"/>
  <c r="E44" i="56"/>
  <c r="D44" i="56"/>
  <c r="C44" i="56"/>
  <c r="Q44" i="54"/>
  <c r="P44" i="54"/>
  <c r="O44" i="54"/>
  <c r="N44" i="54"/>
  <c r="M44" i="54"/>
  <c r="L44" i="54"/>
  <c r="K44" i="54"/>
  <c r="J44" i="54"/>
  <c r="I44" i="54"/>
  <c r="H44" i="54"/>
  <c r="G44" i="54"/>
  <c r="F44" i="54"/>
  <c r="E44" i="54"/>
  <c r="D44" i="54"/>
  <c r="C44" i="54"/>
  <c r="Q44" i="53"/>
  <c r="P44" i="53"/>
  <c r="O44" i="53"/>
  <c r="N44" i="53"/>
  <c r="M44" i="53"/>
  <c r="L44" i="53"/>
  <c r="K44" i="53"/>
  <c r="J44" i="53"/>
  <c r="I44" i="53"/>
  <c r="H44" i="53"/>
  <c r="G44" i="53"/>
  <c r="F44" i="53"/>
  <c r="E44" i="53"/>
  <c r="D44" i="53"/>
  <c r="C44" i="53"/>
  <c r="Q44" i="52"/>
  <c r="P44" i="52"/>
  <c r="O44" i="52"/>
  <c r="N44" i="52"/>
  <c r="M44" i="52"/>
  <c r="L44" i="52"/>
  <c r="K44" i="52"/>
  <c r="J44" i="52"/>
  <c r="I44" i="52"/>
  <c r="H44" i="52"/>
  <c r="G44" i="52"/>
  <c r="F44" i="52"/>
  <c r="E44" i="52"/>
  <c r="D44" i="52"/>
  <c r="C44" i="52"/>
  <c r="Q49" i="51"/>
  <c r="P49" i="51"/>
  <c r="O49" i="51"/>
  <c r="N49" i="51"/>
  <c r="M49" i="51"/>
  <c r="L49" i="51"/>
  <c r="K49" i="51"/>
  <c r="J49" i="51"/>
  <c r="I49" i="51"/>
  <c r="H49" i="51"/>
  <c r="G49" i="51"/>
  <c r="F49" i="51"/>
  <c r="E49" i="51"/>
  <c r="D49" i="51"/>
  <c r="C49" i="51"/>
  <c r="Q47" i="51"/>
  <c r="P47" i="51"/>
  <c r="O47" i="51"/>
  <c r="N47" i="51"/>
  <c r="M47" i="51"/>
  <c r="L47" i="51"/>
  <c r="K47" i="51"/>
  <c r="J47" i="51"/>
  <c r="I47" i="51"/>
  <c r="H47" i="51"/>
  <c r="G47" i="51"/>
  <c r="F47" i="51"/>
  <c r="E47" i="51"/>
  <c r="D47" i="51"/>
  <c r="C47" i="51"/>
  <c r="Q46" i="51"/>
  <c r="P46" i="51"/>
  <c r="O46" i="51"/>
  <c r="N46" i="51"/>
  <c r="M46" i="51"/>
  <c r="L46" i="51"/>
  <c r="K46" i="51"/>
  <c r="J46" i="51"/>
  <c r="I46" i="51"/>
  <c r="H46" i="51"/>
  <c r="G46" i="51"/>
  <c r="F46" i="51"/>
  <c r="E46" i="51"/>
  <c r="D46" i="51"/>
  <c r="C46" i="51"/>
  <c r="Q43" i="51"/>
  <c r="P43" i="51"/>
  <c r="O43" i="51"/>
  <c r="N43" i="51"/>
  <c r="M43" i="51"/>
  <c r="L43" i="51"/>
  <c r="K43" i="51"/>
  <c r="J43" i="51"/>
  <c r="I43" i="51"/>
  <c r="H43" i="51"/>
  <c r="G43" i="51"/>
  <c r="F43" i="51"/>
  <c r="E43" i="51"/>
  <c r="D43" i="51"/>
  <c r="Q42" i="51"/>
  <c r="P42" i="51"/>
  <c r="O42" i="51"/>
  <c r="N42" i="51"/>
  <c r="M42" i="51"/>
  <c r="L42" i="51"/>
  <c r="K42" i="51"/>
  <c r="J42" i="51"/>
  <c r="I42" i="51"/>
  <c r="H42" i="51"/>
  <c r="G42" i="51"/>
  <c r="F42" i="51"/>
  <c r="E42" i="51"/>
  <c r="D42" i="51"/>
  <c r="C42" i="51"/>
  <c r="Q41" i="51"/>
  <c r="P41" i="51"/>
  <c r="O41" i="51"/>
  <c r="N41" i="51"/>
  <c r="M41" i="51"/>
  <c r="L41" i="51"/>
  <c r="K41" i="51"/>
  <c r="J41" i="51"/>
  <c r="I41" i="51"/>
  <c r="H41" i="51"/>
  <c r="G41" i="51"/>
  <c r="F41" i="51"/>
  <c r="E41" i="51"/>
  <c r="D41" i="51"/>
  <c r="C41" i="51"/>
  <c r="Q40" i="51"/>
  <c r="P40" i="51"/>
  <c r="O40" i="51"/>
  <c r="N40" i="51"/>
  <c r="M40" i="51"/>
  <c r="L40" i="51"/>
  <c r="K40" i="51"/>
  <c r="J40" i="51"/>
  <c r="I40" i="51"/>
  <c r="H40" i="51"/>
  <c r="G40" i="51"/>
  <c r="F40" i="51"/>
  <c r="E40" i="51"/>
  <c r="D40" i="51"/>
  <c r="C40" i="51"/>
  <c r="Q39" i="51"/>
  <c r="P39" i="51"/>
  <c r="O39" i="51"/>
  <c r="N39" i="51"/>
  <c r="M39" i="51"/>
  <c r="L39" i="51"/>
  <c r="K39" i="51"/>
  <c r="J39" i="51"/>
  <c r="I39" i="51"/>
  <c r="H39" i="51"/>
  <c r="G39" i="51"/>
  <c r="F39" i="51"/>
  <c r="E39" i="51"/>
  <c r="D39" i="51"/>
  <c r="C39" i="51"/>
  <c r="Q38" i="51"/>
  <c r="P38" i="51"/>
  <c r="O38" i="51"/>
  <c r="N38" i="51"/>
  <c r="M38" i="51"/>
  <c r="L38" i="51"/>
  <c r="K38" i="51"/>
  <c r="J38" i="51"/>
  <c r="I38" i="51"/>
  <c r="H38" i="51"/>
  <c r="G38" i="51"/>
  <c r="F38" i="51"/>
  <c r="E38" i="51"/>
  <c r="D38" i="51"/>
  <c r="C38" i="51"/>
  <c r="Q37" i="51"/>
  <c r="P37" i="51"/>
  <c r="O37" i="51"/>
  <c r="N37" i="51"/>
  <c r="M37" i="51"/>
  <c r="L37" i="51"/>
  <c r="K37" i="51"/>
  <c r="J37" i="51"/>
  <c r="I37" i="51"/>
  <c r="H37" i="51"/>
  <c r="G37" i="51"/>
  <c r="F37" i="51"/>
  <c r="E37" i="51"/>
  <c r="D37" i="51"/>
  <c r="C37" i="51"/>
  <c r="Q36" i="51"/>
  <c r="P36" i="51"/>
  <c r="O36" i="51"/>
  <c r="N36" i="51"/>
  <c r="M36" i="51"/>
  <c r="L36" i="51"/>
  <c r="K36" i="51"/>
  <c r="J36" i="51"/>
  <c r="I36" i="51"/>
  <c r="H36" i="51"/>
  <c r="G36" i="51"/>
  <c r="F36" i="51"/>
  <c r="E36" i="51"/>
  <c r="D36" i="51"/>
  <c r="C36" i="51"/>
  <c r="Q35" i="51"/>
  <c r="P35" i="51"/>
  <c r="O35" i="51"/>
  <c r="N35" i="51"/>
  <c r="M35" i="51"/>
  <c r="L35" i="51"/>
  <c r="K35" i="51"/>
  <c r="J35" i="51"/>
  <c r="I35" i="51"/>
  <c r="H35" i="51"/>
  <c r="G35" i="51"/>
  <c r="F35" i="51"/>
  <c r="E35" i="51"/>
  <c r="D35" i="51"/>
  <c r="C35" i="51"/>
  <c r="Q34" i="51"/>
  <c r="P34" i="51"/>
  <c r="O34" i="51"/>
  <c r="N34" i="51"/>
  <c r="M34" i="51"/>
  <c r="L34" i="51"/>
  <c r="K34" i="51"/>
  <c r="J34" i="51"/>
  <c r="I34" i="51"/>
  <c r="H34" i="51"/>
  <c r="G34" i="51"/>
  <c r="F34" i="51"/>
  <c r="E34" i="51"/>
  <c r="D34" i="51"/>
  <c r="C34" i="51"/>
  <c r="Q33" i="51"/>
  <c r="P33" i="51"/>
  <c r="O33" i="51"/>
  <c r="N33" i="51"/>
  <c r="M33" i="51"/>
  <c r="L33" i="51"/>
  <c r="K33" i="51"/>
  <c r="J33" i="51"/>
  <c r="I33" i="51"/>
  <c r="H33" i="51"/>
  <c r="G33" i="51"/>
  <c r="F33" i="51"/>
  <c r="E33" i="51"/>
  <c r="D33" i="51"/>
  <c r="C33" i="51"/>
  <c r="Q32" i="51"/>
  <c r="P32" i="51"/>
  <c r="O32" i="51"/>
  <c r="N32" i="51"/>
  <c r="M32" i="51"/>
  <c r="L32" i="51"/>
  <c r="K32" i="51"/>
  <c r="J32" i="51"/>
  <c r="I32" i="51"/>
  <c r="H32" i="51"/>
  <c r="G32" i="51"/>
  <c r="F32" i="51"/>
  <c r="E32" i="51"/>
  <c r="D32" i="51"/>
  <c r="C32" i="51"/>
  <c r="Q31" i="51"/>
  <c r="P31" i="51"/>
  <c r="O31" i="51"/>
  <c r="N31" i="51"/>
  <c r="M31" i="51"/>
  <c r="L31" i="51"/>
  <c r="K31" i="51"/>
  <c r="J31" i="51"/>
  <c r="I31" i="51"/>
  <c r="H31" i="51"/>
  <c r="G31" i="51"/>
  <c r="F31" i="51"/>
  <c r="E31" i="51"/>
  <c r="D31" i="51"/>
  <c r="C31" i="51"/>
  <c r="Q30" i="51"/>
  <c r="P30" i="51"/>
  <c r="O30" i="51"/>
  <c r="N30" i="51"/>
  <c r="M30" i="51"/>
  <c r="L30" i="51"/>
  <c r="K30" i="51"/>
  <c r="J30" i="51"/>
  <c r="I30" i="51"/>
  <c r="H30" i="51"/>
  <c r="G30" i="51"/>
  <c r="F30" i="51"/>
  <c r="E30" i="51"/>
  <c r="D30" i="51"/>
  <c r="C30" i="51"/>
  <c r="Q29" i="51"/>
  <c r="P29" i="51"/>
  <c r="O29" i="51"/>
  <c r="N29" i="51"/>
  <c r="M29" i="51"/>
  <c r="L29" i="51"/>
  <c r="K29" i="51"/>
  <c r="J29" i="51"/>
  <c r="I29" i="51"/>
  <c r="H29" i="51"/>
  <c r="G29" i="51"/>
  <c r="F29" i="51"/>
  <c r="E29" i="51"/>
  <c r="D29" i="51"/>
  <c r="C29" i="51"/>
  <c r="Q28" i="51"/>
  <c r="P28" i="51"/>
  <c r="O28" i="51"/>
  <c r="N28" i="51"/>
  <c r="M28" i="51"/>
  <c r="L28" i="51"/>
  <c r="K28" i="51"/>
  <c r="J28" i="51"/>
  <c r="I28" i="51"/>
  <c r="H28" i="51"/>
  <c r="G28" i="51"/>
  <c r="F28" i="51"/>
  <c r="E28" i="51"/>
  <c r="D28" i="51"/>
  <c r="C28" i="51"/>
  <c r="Q27" i="51"/>
  <c r="P27" i="51"/>
  <c r="O27" i="51"/>
  <c r="N27" i="51"/>
  <c r="M27" i="51"/>
  <c r="L27" i="51"/>
  <c r="K27" i="51"/>
  <c r="J27" i="51"/>
  <c r="I27" i="51"/>
  <c r="H27" i="51"/>
  <c r="G27" i="51"/>
  <c r="F27" i="51"/>
  <c r="E27" i="51"/>
  <c r="D27" i="51"/>
  <c r="C27" i="51"/>
  <c r="Q26" i="51"/>
  <c r="P26" i="51"/>
  <c r="O26" i="51"/>
  <c r="N26" i="51"/>
  <c r="M26" i="51"/>
  <c r="L26" i="51"/>
  <c r="K26" i="51"/>
  <c r="J26" i="51"/>
  <c r="I26" i="51"/>
  <c r="H26" i="51"/>
  <c r="G26" i="51"/>
  <c r="F26" i="51"/>
  <c r="E26" i="51"/>
  <c r="D26" i="51"/>
  <c r="C26" i="51"/>
  <c r="Q25" i="51"/>
  <c r="P25" i="51"/>
  <c r="O25" i="51"/>
  <c r="N25" i="51"/>
  <c r="M25" i="51"/>
  <c r="L25" i="51"/>
  <c r="K25" i="51"/>
  <c r="J25" i="51"/>
  <c r="I25" i="51"/>
  <c r="H25" i="51"/>
  <c r="G25" i="51"/>
  <c r="F25" i="51"/>
  <c r="E25" i="51"/>
  <c r="D25" i="51"/>
  <c r="C25" i="51"/>
  <c r="Q24" i="51"/>
  <c r="P24" i="51"/>
  <c r="O24" i="51"/>
  <c r="N24" i="51"/>
  <c r="M24" i="51"/>
  <c r="L24" i="51"/>
  <c r="K24" i="51"/>
  <c r="J24" i="51"/>
  <c r="I24" i="51"/>
  <c r="H24" i="51"/>
  <c r="G24" i="51"/>
  <c r="F24" i="51"/>
  <c r="E24" i="51"/>
  <c r="D24" i="51"/>
  <c r="C24" i="51"/>
  <c r="Q23" i="51"/>
  <c r="P23" i="51"/>
  <c r="O23" i="51"/>
  <c r="N23" i="51"/>
  <c r="M23" i="51"/>
  <c r="L23" i="51"/>
  <c r="K23" i="51"/>
  <c r="J23" i="51"/>
  <c r="I23" i="51"/>
  <c r="H23" i="51"/>
  <c r="G23" i="51"/>
  <c r="F23" i="51"/>
  <c r="E23" i="51"/>
  <c r="D23" i="51"/>
  <c r="C23" i="51"/>
  <c r="Q22" i="51"/>
  <c r="P22" i="51"/>
  <c r="O22" i="51"/>
  <c r="N22" i="51"/>
  <c r="M22" i="51"/>
  <c r="L22" i="51"/>
  <c r="K22" i="51"/>
  <c r="J22" i="51"/>
  <c r="I22" i="51"/>
  <c r="H22" i="51"/>
  <c r="G22" i="51"/>
  <c r="F22" i="51"/>
  <c r="E22" i="51"/>
  <c r="D22" i="51"/>
  <c r="C22" i="51"/>
  <c r="Q21" i="51"/>
  <c r="P21" i="51"/>
  <c r="O21" i="51"/>
  <c r="N21" i="51"/>
  <c r="M21" i="51"/>
  <c r="L21" i="51"/>
  <c r="K21" i="51"/>
  <c r="J21" i="51"/>
  <c r="I21" i="51"/>
  <c r="H21" i="51"/>
  <c r="G21" i="51"/>
  <c r="F21" i="51"/>
  <c r="E21" i="51"/>
  <c r="D21" i="51"/>
  <c r="C21" i="51"/>
  <c r="Q20" i="51"/>
  <c r="P20" i="51"/>
  <c r="O20" i="51"/>
  <c r="N20" i="51"/>
  <c r="M20" i="51"/>
  <c r="L20" i="51"/>
  <c r="K20" i="51"/>
  <c r="J20" i="51"/>
  <c r="I20" i="51"/>
  <c r="H20" i="51"/>
  <c r="G20" i="51"/>
  <c r="F20" i="51"/>
  <c r="E20" i="51"/>
  <c r="D20" i="51"/>
  <c r="C20" i="51"/>
  <c r="Q19" i="51"/>
  <c r="P19" i="51"/>
  <c r="O19" i="51"/>
  <c r="N19" i="51"/>
  <c r="M19" i="51"/>
  <c r="L19" i="51"/>
  <c r="K19" i="51"/>
  <c r="J19" i="51"/>
  <c r="I19" i="51"/>
  <c r="H19" i="51"/>
  <c r="G19" i="51"/>
  <c r="F19" i="51"/>
  <c r="E19" i="51"/>
  <c r="D19" i="51"/>
  <c r="C19" i="51"/>
  <c r="Q18" i="51"/>
  <c r="P18" i="51"/>
  <c r="O18" i="51"/>
  <c r="N18" i="51"/>
  <c r="M18" i="51"/>
  <c r="L18" i="51"/>
  <c r="K18" i="51"/>
  <c r="J18" i="51"/>
  <c r="I18" i="51"/>
  <c r="H18" i="51"/>
  <c r="G18" i="51"/>
  <c r="F18" i="51"/>
  <c r="E18" i="51"/>
  <c r="D18" i="51"/>
  <c r="C18" i="51"/>
  <c r="Q17" i="51"/>
  <c r="P17" i="51"/>
  <c r="O17" i="51"/>
  <c r="N17" i="51"/>
  <c r="M17" i="51"/>
  <c r="L17" i="51"/>
  <c r="K17" i="51"/>
  <c r="J17" i="51"/>
  <c r="I17" i="51"/>
  <c r="H17" i="51"/>
  <c r="G17" i="51"/>
  <c r="F17" i="51"/>
  <c r="E17" i="51"/>
  <c r="D17" i="51"/>
  <c r="C17" i="51"/>
  <c r="Q16" i="51"/>
  <c r="P16" i="51"/>
  <c r="O16" i="51"/>
  <c r="N16" i="51"/>
  <c r="M16" i="51"/>
  <c r="L16" i="51"/>
  <c r="K16" i="51"/>
  <c r="J16" i="51"/>
  <c r="I16" i="51"/>
  <c r="H16" i="51"/>
  <c r="G16" i="51"/>
  <c r="F16" i="51"/>
  <c r="E16" i="51"/>
  <c r="D16" i="51"/>
  <c r="C16" i="51"/>
  <c r="Q15" i="51"/>
  <c r="P15" i="51"/>
  <c r="O15" i="51"/>
  <c r="N15" i="51"/>
  <c r="M15" i="51"/>
  <c r="L15" i="51"/>
  <c r="K15" i="51"/>
  <c r="J15" i="51"/>
  <c r="I15" i="51"/>
  <c r="H15" i="51"/>
  <c r="G15" i="51"/>
  <c r="F15" i="51"/>
  <c r="E15" i="51"/>
  <c r="D15" i="51"/>
  <c r="C15" i="51"/>
  <c r="Q14" i="51"/>
  <c r="P14" i="51"/>
  <c r="O14" i="51"/>
  <c r="N14" i="51"/>
  <c r="M14" i="51"/>
  <c r="L14" i="51"/>
  <c r="K14" i="51"/>
  <c r="J14" i="51"/>
  <c r="I14" i="51"/>
  <c r="H14" i="51"/>
  <c r="G14" i="51"/>
  <c r="F14" i="51"/>
  <c r="E14" i="51"/>
  <c r="D14" i="51"/>
  <c r="C14" i="51"/>
  <c r="Q13" i="51"/>
  <c r="P13" i="51"/>
  <c r="O13" i="51"/>
  <c r="N13" i="51"/>
  <c r="M13" i="51"/>
  <c r="L13" i="51"/>
  <c r="K13" i="51"/>
  <c r="J13" i="51"/>
  <c r="I13" i="51"/>
  <c r="H13" i="51"/>
  <c r="G13" i="51"/>
  <c r="F13" i="51"/>
  <c r="E13" i="51"/>
  <c r="D13" i="51"/>
  <c r="C13" i="51"/>
  <c r="Q12" i="51"/>
  <c r="P12" i="51"/>
  <c r="O12" i="51"/>
  <c r="N12" i="51"/>
  <c r="M12" i="51"/>
  <c r="L12" i="51"/>
  <c r="K12" i="51"/>
  <c r="J12" i="51"/>
  <c r="I12" i="51"/>
  <c r="H12" i="51"/>
  <c r="G12" i="51"/>
  <c r="F12" i="51"/>
  <c r="E12" i="51"/>
  <c r="D12" i="51"/>
  <c r="C12" i="51"/>
  <c r="Q11" i="51"/>
  <c r="P11" i="51"/>
  <c r="O11" i="51"/>
  <c r="N11" i="51"/>
  <c r="M11" i="51"/>
  <c r="L11" i="51"/>
  <c r="K11" i="51"/>
  <c r="J11" i="51"/>
  <c r="I11" i="51"/>
  <c r="H11" i="51"/>
  <c r="G11" i="51"/>
  <c r="F11" i="51"/>
  <c r="E11" i="51"/>
  <c r="D11" i="51"/>
  <c r="C11" i="51"/>
  <c r="Q10" i="51"/>
  <c r="P10" i="51"/>
  <c r="O10" i="51"/>
  <c r="N10" i="51"/>
  <c r="M10" i="51"/>
  <c r="L10" i="51"/>
  <c r="K10" i="51"/>
  <c r="J10" i="51"/>
  <c r="I10" i="51"/>
  <c r="H10" i="51"/>
  <c r="G10" i="51"/>
  <c r="F10" i="51"/>
  <c r="E10" i="51"/>
  <c r="D10" i="51"/>
  <c r="C10" i="51"/>
  <c r="Q9" i="51"/>
  <c r="P9" i="51"/>
  <c r="O9" i="51"/>
  <c r="N9" i="51"/>
  <c r="M9" i="51"/>
  <c r="L9" i="51"/>
  <c r="K9" i="51"/>
  <c r="J9" i="51"/>
  <c r="I9" i="51"/>
  <c r="H9" i="51"/>
  <c r="G9" i="51"/>
  <c r="F9" i="51"/>
  <c r="E9" i="51"/>
  <c r="D9" i="51"/>
  <c r="C9" i="51"/>
  <c r="Q8" i="51"/>
  <c r="P8" i="51"/>
  <c r="O8" i="51"/>
  <c r="N8" i="51"/>
  <c r="M8" i="51"/>
  <c r="L8" i="51"/>
  <c r="K8" i="51"/>
  <c r="J8" i="51"/>
  <c r="I8" i="51"/>
  <c r="H8" i="51"/>
  <c r="G8" i="51"/>
  <c r="F8" i="51"/>
  <c r="E8" i="51"/>
  <c r="D8" i="51"/>
  <c r="C8" i="51"/>
  <c r="Q7" i="51"/>
  <c r="P7" i="51"/>
  <c r="O7" i="51"/>
  <c r="N7" i="51"/>
  <c r="M7" i="51"/>
  <c r="L7" i="51"/>
  <c r="K7" i="51"/>
  <c r="J7" i="51"/>
  <c r="I7" i="51"/>
  <c r="H7" i="51"/>
  <c r="G7" i="51"/>
  <c r="F7" i="51"/>
  <c r="E7" i="51"/>
  <c r="D7" i="51"/>
  <c r="P51" i="51"/>
  <c r="K51" i="51"/>
  <c r="H51" i="51"/>
  <c r="P44" i="50"/>
  <c r="P44" i="51" s="1"/>
  <c r="O44" i="50"/>
  <c r="O44" i="51" s="1"/>
  <c r="N44" i="50"/>
  <c r="M44" i="50"/>
  <c r="L44" i="50"/>
  <c r="K44" i="50"/>
  <c r="J44" i="50"/>
  <c r="I44" i="50"/>
  <c r="H44" i="50"/>
  <c r="H44" i="51" s="1"/>
  <c r="G44" i="50"/>
  <c r="G44" i="51" s="1"/>
  <c r="F44" i="50"/>
  <c r="E44" i="50"/>
  <c r="D44" i="50"/>
  <c r="C44" i="50"/>
  <c r="Q43" i="49"/>
  <c r="P43" i="49"/>
  <c r="O43" i="49"/>
  <c r="N43" i="49"/>
  <c r="M43" i="49"/>
  <c r="L43" i="49"/>
  <c r="K43" i="49"/>
  <c r="J43" i="49"/>
  <c r="I43" i="49"/>
  <c r="H43" i="49"/>
  <c r="G43" i="49"/>
  <c r="F43" i="49"/>
  <c r="E43" i="49"/>
  <c r="D43" i="49"/>
  <c r="C43" i="49"/>
  <c r="R49" i="47"/>
  <c r="O47" i="48"/>
  <c r="N48" i="48"/>
  <c r="M48" i="48"/>
  <c r="L48" i="48"/>
  <c r="K48" i="48"/>
  <c r="J48" i="48"/>
  <c r="I48" i="48"/>
  <c r="H48" i="48"/>
  <c r="F48" i="48"/>
  <c r="D48" i="48"/>
  <c r="R29" i="47"/>
  <c r="P44" i="47"/>
  <c r="P7" i="48" s="1"/>
  <c r="O44" i="47"/>
  <c r="O7" i="48" s="1"/>
  <c r="N44" i="47"/>
  <c r="N7" i="48" s="1"/>
  <c r="M44" i="47"/>
  <c r="L44" i="47"/>
  <c r="L7" i="48" s="1"/>
  <c r="K44" i="47"/>
  <c r="K7" i="48" s="1"/>
  <c r="J44" i="47"/>
  <c r="J7" i="48" s="1"/>
  <c r="I44" i="47"/>
  <c r="H44" i="47"/>
  <c r="H7" i="48" s="1"/>
  <c r="G44" i="47"/>
  <c r="G7" i="48" s="1"/>
  <c r="F44" i="47"/>
  <c r="F7" i="48" s="1"/>
  <c r="E44" i="47"/>
  <c r="E7" i="48" s="1"/>
  <c r="D44" i="47"/>
  <c r="D7" i="48" s="1"/>
  <c r="C44" i="47"/>
  <c r="C7" i="48" s="1"/>
  <c r="R36" i="47"/>
  <c r="R34" i="47"/>
  <c r="R24" i="47"/>
  <c r="R18" i="47"/>
  <c r="R8" i="47"/>
  <c r="I12" i="48" l="1"/>
  <c r="I7" i="48"/>
  <c r="Q45" i="20"/>
  <c r="M15" i="48"/>
  <c r="M7" i="48"/>
  <c r="C44" i="51"/>
  <c r="K44" i="51"/>
  <c r="E44" i="51"/>
  <c r="M44" i="51"/>
  <c r="L51" i="51"/>
  <c r="D51" i="51"/>
  <c r="G51" i="51"/>
  <c r="O51" i="51"/>
  <c r="C48" i="48"/>
  <c r="C47" i="48"/>
  <c r="E47" i="48"/>
  <c r="E48" i="48"/>
  <c r="G47" i="48"/>
  <c r="G48" i="48"/>
  <c r="L44" i="51"/>
  <c r="I44" i="51"/>
  <c r="R46" i="47"/>
  <c r="R47" i="47"/>
  <c r="I30" i="48"/>
  <c r="R13" i="47"/>
  <c r="R25" i="47"/>
  <c r="R40" i="47"/>
  <c r="M11" i="48"/>
  <c r="R14" i="47"/>
  <c r="F51" i="51"/>
  <c r="J51" i="51"/>
  <c r="N51" i="51"/>
  <c r="C38" i="48"/>
  <c r="K10" i="48"/>
  <c r="C20" i="48"/>
  <c r="I34" i="48"/>
  <c r="Q26" i="48"/>
  <c r="R9" i="47"/>
  <c r="R20" i="47"/>
  <c r="R30" i="47"/>
  <c r="R41" i="47"/>
  <c r="F36" i="48"/>
  <c r="J41" i="48"/>
  <c r="E37" i="48"/>
  <c r="E21" i="48"/>
  <c r="Q13" i="48"/>
  <c r="I40" i="48"/>
  <c r="G33" i="48"/>
  <c r="O20" i="48"/>
  <c r="C11" i="48"/>
  <c r="H35" i="48"/>
  <c r="P40" i="48"/>
  <c r="O23" i="48"/>
  <c r="M17" i="48"/>
  <c r="O19" i="48"/>
  <c r="K42" i="48"/>
  <c r="K13" i="48"/>
  <c r="G18" i="48"/>
  <c r="P8" i="61"/>
  <c r="P8" i="20" s="1"/>
  <c r="R8" i="20" s="1"/>
  <c r="T8" i="20" s="1"/>
  <c r="P10" i="61"/>
  <c r="P10" i="20" s="1"/>
  <c r="R10" i="20" s="1"/>
  <c r="T10" i="20" s="1"/>
  <c r="P12" i="61"/>
  <c r="P14" i="61"/>
  <c r="P14" i="20" s="1"/>
  <c r="R14" i="20" s="1"/>
  <c r="T14" i="20" s="1"/>
  <c r="P16" i="61"/>
  <c r="P16" i="20" s="1"/>
  <c r="P7" i="61"/>
  <c r="P7" i="20" s="1"/>
  <c r="R7" i="20" s="1"/>
  <c r="T7" i="20" s="1"/>
  <c r="P9" i="61"/>
  <c r="P9" i="20" s="1"/>
  <c r="R9" i="20" s="1"/>
  <c r="T9" i="20" s="1"/>
  <c r="P11" i="61"/>
  <c r="P11" i="20" s="1"/>
  <c r="R11" i="20" s="1"/>
  <c r="T11" i="20" s="1"/>
  <c r="P13" i="61"/>
  <c r="P13" i="20" s="1"/>
  <c r="R13" i="20" s="1"/>
  <c r="T13" i="20" s="1"/>
  <c r="P15" i="61"/>
  <c r="P15" i="20" s="1"/>
  <c r="P17" i="61"/>
  <c r="P17" i="20" s="1"/>
  <c r="P19" i="61"/>
  <c r="P19" i="20" s="1"/>
  <c r="P21" i="61"/>
  <c r="P21" i="20" s="1"/>
  <c r="P23" i="61"/>
  <c r="P23" i="20" s="1"/>
  <c r="F19" i="48"/>
  <c r="J8" i="48"/>
  <c r="N12" i="48"/>
  <c r="J14" i="48"/>
  <c r="N35" i="48"/>
  <c r="J38" i="48"/>
  <c r="N27" i="48"/>
  <c r="F31" i="48"/>
  <c r="J30" i="48"/>
  <c r="J19" i="48"/>
  <c r="F11" i="48"/>
  <c r="N8" i="48"/>
  <c r="N21" i="48"/>
  <c r="C12" i="48"/>
  <c r="N16" i="48"/>
  <c r="K14" i="48"/>
  <c r="O38" i="48"/>
  <c r="G39" i="48"/>
  <c r="F28" i="48"/>
  <c r="K19" i="48"/>
  <c r="G20" i="48"/>
  <c r="O14" i="48"/>
  <c r="N28" i="48"/>
  <c r="F44" i="51"/>
  <c r="J44" i="51"/>
  <c r="N44" i="51"/>
  <c r="F9" i="48"/>
  <c r="J21" i="48"/>
  <c r="J26" i="48"/>
  <c r="N20" i="48"/>
  <c r="J16" i="48"/>
  <c r="F25" i="48"/>
  <c r="N29" i="48"/>
  <c r="N36" i="48"/>
  <c r="N15" i="48"/>
  <c r="J9" i="48"/>
  <c r="N11" i="48"/>
  <c r="O42" i="48"/>
  <c r="K26" i="48"/>
  <c r="F20" i="48"/>
  <c r="C16" i="48"/>
  <c r="G43" i="48"/>
  <c r="F32" i="48"/>
  <c r="N18" i="48"/>
  <c r="J25" i="48"/>
  <c r="G24" i="48"/>
  <c r="J31" i="48"/>
  <c r="F15" i="48"/>
  <c r="C30" i="48"/>
  <c r="N30" i="48"/>
  <c r="G37" i="48"/>
  <c r="N9" i="48"/>
  <c r="G11" i="48"/>
  <c r="C8" i="48"/>
  <c r="O8" i="48"/>
  <c r="F26" i="48"/>
  <c r="N26" i="48"/>
  <c r="F16" i="48"/>
  <c r="O16" i="48"/>
  <c r="F35" i="48"/>
  <c r="J43" i="48"/>
  <c r="J32" i="48"/>
  <c r="J22" i="48"/>
  <c r="F29" i="48"/>
  <c r="N39" i="48"/>
  <c r="O24" i="48"/>
  <c r="J15" i="48"/>
  <c r="F30" i="48"/>
  <c r="O30" i="48"/>
  <c r="N19" i="48"/>
  <c r="K37" i="48"/>
  <c r="Q9" i="48"/>
  <c r="J11" i="48"/>
  <c r="F8" i="48"/>
  <c r="I42" i="48"/>
  <c r="F21" i="48"/>
  <c r="G26" i="48"/>
  <c r="J20" i="48"/>
  <c r="J12" i="48"/>
  <c r="I16" i="48"/>
  <c r="F14" i="48"/>
  <c r="G13" i="48"/>
  <c r="M35" i="48"/>
  <c r="N43" i="48"/>
  <c r="F18" i="48"/>
  <c r="O22" i="48"/>
  <c r="O40" i="48"/>
  <c r="G29" i="48"/>
  <c r="J27" i="48"/>
  <c r="E51" i="51"/>
  <c r="M51" i="51"/>
  <c r="P25" i="61"/>
  <c r="P25" i="20" s="1"/>
  <c r="P27" i="61"/>
  <c r="P27" i="20" s="1"/>
  <c r="P29" i="61"/>
  <c r="P29" i="20" s="1"/>
  <c r="P31" i="61"/>
  <c r="P31" i="20" s="1"/>
  <c r="P33" i="61"/>
  <c r="P33" i="20" s="1"/>
  <c r="P35" i="61"/>
  <c r="P35" i="20" s="1"/>
  <c r="P37" i="61"/>
  <c r="P37" i="20" s="1"/>
  <c r="P39" i="61"/>
  <c r="P39" i="20" s="1"/>
  <c r="P44" i="20" s="1"/>
  <c r="P36" i="61"/>
  <c r="P36" i="20" s="1"/>
  <c r="D10" i="48"/>
  <c r="D33" i="48"/>
  <c r="D34" i="48"/>
  <c r="D24" i="48"/>
  <c r="D29" i="48"/>
  <c r="D22" i="48"/>
  <c r="D28" i="48"/>
  <c r="D25" i="48"/>
  <c r="D18" i="48"/>
  <c r="D43" i="48"/>
  <c r="D16" i="48"/>
  <c r="D31" i="48"/>
  <c r="D32" i="48"/>
  <c r="D13" i="48"/>
  <c r="D26" i="48"/>
  <c r="D11" i="48"/>
  <c r="D30" i="48"/>
  <c r="D27" i="48"/>
  <c r="D40" i="48"/>
  <c r="D38" i="48"/>
  <c r="D35" i="48"/>
  <c r="L10" i="48"/>
  <c r="L33" i="48"/>
  <c r="L17" i="48"/>
  <c r="L34" i="48"/>
  <c r="L24" i="48"/>
  <c r="L29" i="48"/>
  <c r="L22" i="48"/>
  <c r="L28" i="48"/>
  <c r="L38" i="48"/>
  <c r="L18" i="48"/>
  <c r="L43" i="48"/>
  <c r="L16" i="48"/>
  <c r="L41" i="48"/>
  <c r="L25" i="48"/>
  <c r="L40" i="48"/>
  <c r="L12" i="48"/>
  <c r="L26" i="48"/>
  <c r="L11" i="48"/>
  <c r="L30" i="48"/>
  <c r="L31" i="48"/>
  <c r="L23" i="48"/>
  <c r="L14" i="48"/>
  <c r="J47" i="48"/>
  <c r="J46" i="48"/>
  <c r="D19" i="48"/>
  <c r="P37" i="48"/>
  <c r="L9" i="48"/>
  <c r="L20" i="48"/>
  <c r="H25" i="48"/>
  <c r="D17" i="48"/>
  <c r="E31" i="48"/>
  <c r="E28" i="48"/>
  <c r="E27" i="48"/>
  <c r="E41" i="48"/>
  <c r="E36" i="48"/>
  <c r="E39" i="48"/>
  <c r="E38" i="48"/>
  <c r="E34" i="48"/>
  <c r="E29" i="48"/>
  <c r="E14" i="48"/>
  <c r="E33" i="48"/>
  <c r="E25" i="48"/>
  <c r="E40" i="48"/>
  <c r="E18" i="48"/>
  <c r="E35" i="48"/>
  <c r="E20" i="48"/>
  <c r="E8" i="48"/>
  <c r="E19" i="48"/>
  <c r="E10" i="48"/>
  <c r="E22" i="48"/>
  <c r="E43" i="48"/>
  <c r="Q31" i="48"/>
  <c r="Q28" i="48"/>
  <c r="Q27" i="48"/>
  <c r="Q41" i="48"/>
  <c r="Q36" i="48"/>
  <c r="Q39" i="48"/>
  <c r="Q38" i="48"/>
  <c r="Q24" i="48"/>
  <c r="Q22" i="48"/>
  <c r="Q14" i="48"/>
  <c r="Q34" i="48"/>
  <c r="Q43" i="48"/>
  <c r="Q12" i="48"/>
  <c r="Q20" i="48"/>
  <c r="Q8" i="48"/>
  <c r="Q19" i="48"/>
  <c r="R43" i="47"/>
  <c r="R39" i="47"/>
  <c r="R35" i="47"/>
  <c r="R31" i="47"/>
  <c r="R27" i="47"/>
  <c r="R23" i="47"/>
  <c r="R19" i="47"/>
  <c r="R15" i="47"/>
  <c r="R11" i="47"/>
  <c r="R7" i="47"/>
  <c r="Q10" i="48"/>
  <c r="Q29" i="48"/>
  <c r="Q25" i="48"/>
  <c r="Q40" i="48"/>
  <c r="Q23" i="48"/>
  <c r="Q16" i="48"/>
  <c r="P19" i="48"/>
  <c r="L37" i="48"/>
  <c r="H9" i="48"/>
  <c r="M9" i="48"/>
  <c r="M26" i="48"/>
  <c r="D12" i="48"/>
  <c r="D14" i="48"/>
  <c r="I43" i="48"/>
  <c r="P23" i="48"/>
  <c r="L32" i="48"/>
  <c r="L27" i="48"/>
  <c r="R10" i="47"/>
  <c r="R16" i="47"/>
  <c r="R21" i="47"/>
  <c r="R26" i="47"/>
  <c r="R32" i="47"/>
  <c r="R37" i="47"/>
  <c r="R42" i="47"/>
  <c r="D47" i="48"/>
  <c r="D49" i="48"/>
  <c r="D46" i="48"/>
  <c r="H47" i="48"/>
  <c r="H49" i="48"/>
  <c r="L47" i="48"/>
  <c r="L49" i="48"/>
  <c r="L46" i="48"/>
  <c r="P47" i="48"/>
  <c r="P46" i="48"/>
  <c r="P49" i="48"/>
  <c r="E15" i="48"/>
  <c r="P15" i="48"/>
  <c r="K30" i="48"/>
  <c r="Q30" i="48"/>
  <c r="G19" i="48"/>
  <c r="L19" i="48"/>
  <c r="C37" i="48"/>
  <c r="H37" i="48"/>
  <c r="M37" i="48"/>
  <c r="D9" i="48"/>
  <c r="I9" i="48"/>
  <c r="E11" i="48"/>
  <c r="O11" i="48"/>
  <c r="K8" i="48"/>
  <c r="P8" i="48"/>
  <c r="G42" i="48"/>
  <c r="L42" i="48"/>
  <c r="Q42" i="48"/>
  <c r="H21" i="48"/>
  <c r="M21" i="48"/>
  <c r="C26" i="48"/>
  <c r="I26" i="48"/>
  <c r="D20" i="48"/>
  <c r="E12" i="48"/>
  <c r="M12" i="48"/>
  <c r="E16" i="48"/>
  <c r="K16" i="48"/>
  <c r="P14" i="48"/>
  <c r="L13" i="48"/>
  <c r="Q35" i="48"/>
  <c r="I23" i="48"/>
  <c r="E32" i="48"/>
  <c r="P32" i="48"/>
  <c r="K18" i="48"/>
  <c r="C22" i="48"/>
  <c r="P38" i="48"/>
  <c r="M25" i="48"/>
  <c r="M29" i="48"/>
  <c r="L39" i="48"/>
  <c r="D36" i="48"/>
  <c r="H10" i="48"/>
  <c r="H33" i="48"/>
  <c r="H17" i="48"/>
  <c r="H34" i="48"/>
  <c r="H24" i="48"/>
  <c r="H29" i="48"/>
  <c r="H22" i="48"/>
  <c r="H31" i="48"/>
  <c r="H27" i="48"/>
  <c r="H40" i="48"/>
  <c r="H18" i="48"/>
  <c r="H43" i="48"/>
  <c r="H16" i="48"/>
  <c r="H41" i="48"/>
  <c r="H36" i="48"/>
  <c r="H23" i="48"/>
  <c r="H14" i="48"/>
  <c r="H26" i="48"/>
  <c r="H11" i="48"/>
  <c r="H30" i="48"/>
  <c r="H28" i="48"/>
  <c r="H39" i="48"/>
  <c r="H32" i="48"/>
  <c r="H13" i="48"/>
  <c r="P10" i="48"/>
  <c r="P33" i="48"/>
  <c r="P17" i="48"/>
  <c r="P34" i="48"/>
  <c r="P24" i="48"/>
  <c r="P29" i="48"/>
  <c r="P22" i="48"/>
  <c r="P31" i="48"/>
  <c r="P27" i="48"/>
  <c r="P39" i="48"/>
  <c r="P18" i="48"/>
  <c r="P43" i="48"/>
  <c r="P16" i="48"/>
  <c r="P28" i="48"/>
  <c r="P35" i="48"/>
  <c r="P26" i="48"/>
  <c r="P11" i="48"/>
  <c r="P30" i="48"/>
  <c r="P36" i="48"/>
  <c r="F47" i="48"/>
  <c r="F46" i="48"/>
  <c r="F49" i="48"/>
  <c r="N47" i="48"/>
  <c r="N49" i="48"/>
  <c r="N46" i="48"/>
  <c r="H15" i="48"/>
  <c r="H8" i="48"/>
  <c r="D42" i="48"/>
  <c r="P21" i="48"/>
  <c r="P12" i="48"/>
  <c r="D23" i="48"/>
  <c r="D39" i="48"/>
  <c r="L36" i="48"/>
  <c r="I31" i="48"/>
  <c r="I28" i="48"/>
  <c r="I27" i="48"/>
  <c r="I41" i="48"/>
  <c r="I36" i="48"/>
  <c r="I39" i="48"/>
  <c r="I38" i="48"/>
  <c r="I24" i="48"/>
  <c r="I25" i="48"/>
  <c r="I14" i="48"/>
  <c r="I33" i="48"/>
  <c r="I10" i="48"/>
  <c r="I32" i="48"/>
  <c r="I13" i="48"/>
  <c r="I20" i="48"/>
  <c r="I8" i="48"/>
  <c r="I19" i="48"/>
  <c r="I17" i="48"/>
  <c r="I29" i="48"/>
  <c r="I18" i="48"/>
  <c r="I35" i="48"/>
  <c r="M31" i="48"/>
  <c r="M28" i="48"/>
  <c r="M27" i="48"/>
  <c r="M41" i="48"/>
  <c r="M36" i="48"/>
  <c r="M39" i="48"/>
  <c r="M38" i="48"/>
  <c r="M34" i="48"/>
  <c r="M40" i="48"/>
  <c r="M14" i="48"/>
  <c r="M10" i="48"/>
  <c r="M24" i="48"/>
  <c r="M23" i="48"/>
  <c r="M16" i="48"/>
  <c r="M20" i="48"/>
  <c r="M8" i="48"/>
  <c r="M19" i="48"/>
  <c r="M33" i="48"/>
  <c r="M22" i="48"/>
  <c r="M32" i="48"/>
  <c r="M13" i="48"/>
  <c r="D15" i="48"/>
  <c r="I15" i="48"/>
  <c r="E30" i="48"/>
  <c r="Q37" i="48"/>
  <c r="I11" i="48"/>
  <c r="D8" i="48"/>
  <c r="E42" i="48"/>
  <c r="P42" i="48"/>
  <c r="L21" i="48"/>
  <c r="Q21" i="48"/>
  <c r="H20" i="48"/>
  <c r="E23" i="48"/>
  <c r="Q18" i="48"/>
  <c r="E17" i="48"/>
  <c r="P41" i="48"/>
  <c r="D44" i="51"/>
  <c r="Q44" i="50"/>
  <c r="Q44" i="51" s="1"/>
  <c r="R12" i="47"/>
  <c r="R17" i="47"/>
  <c r="R22" i="47"/>
  <c r="R28" i="47"/>
  <c r="R33" i="47"/>
  <c r="R38" i="47"/>
  <c r="C41" i="48"/>
  <c r="C36" i="48"/>
  <c r="C31" i="48"/>
  <c r="C28" i="48"/>
  <c r="C27" i="48"/>
  <c r="C25" i="48"/>
  <c r="C33" i="48"/>
  <c r="C40" i="48"/>
  <c r="C32" i="48"/>
  <c r="C35" i="48"/>
  <c r="C10" i="48"/>
  <c r="C24" i="48"/>
  <c r="C17" i="48"/>
  <c r="C39" i="48"/>
  <c r="C29" i="48"/>
  <c r="C23" i="48"/>
  <c r="C14" i="48"/>
  <c r="C21" i="48"/>
  <c r="C9" i="48"/>
  <c r="C15" i="48"/>
  <c r="C34" i="48"/>
  <c r="C18" i="48"/>
  <c r="C13" i="48"/>
  <c r="G41" i="48"/>
  <c r="G36" i="48"/>
  <c r="G31" i="48"/>
  <c r="G28" i="48"/>
  <c r="G27" i="48"/>
  <c r="G25" i="48"/>
  <c r="G10" i="48"/>
  <c r="G17" i="48"/>
  <c r="G38" i="48"/>
  <c r="G32" i="48"/>
  <c r="G35" i="48"/>
  <c r="G12" i="48"/>
  <c r="G34" i="48"/>
  <c r="G22" i="48"/>
  <c r="G16" i="48"/>
  <c r="G21" i="48"/>
  <c r="G9" i="48"/>
  <c r="G15" i="48"/>
  <c r="G23" i="48"/>
  <c r="G14" i="48"/>
  <c r="K41" i="48"/>
  <c r="K36" i="48"/>
  <c r="K31" i="48"/>
  <c r="K28" i="48"/>
  <c r="K27" i="48"/>
  <c r="K25" i="48"/>
  <c r="K33" i="48"/>
  <c r="K39" i="48"/>
  <c r="K22" i="48"/>
  <c r="K32" i="48"/>
  <c r="K35" i="48"/>
  <c r="K12" i="48"/>
  <c r="K34" i="48"/>
  <c r="K17" i="48"/>
  <c r="K29" i="48"/>
  <c r="K43" i="48"/>
  <c r="K21" i="48"/>
  <c r="K9" i="48"/>
  <c r="K15" i="48"/>
  <c r="K24" i="48"/>
  <c r="K40" i="48"/>
  <c r="K38" i="48"/>
  <c r="O41" i="48"/>
  <c r="O36" i="48"/>
  <c r="O31" i="48"/>
  <c r="O28" i="48"/>
  <c r="O27" i="48"/>
  <c r="O25" i="48"/>
  <c r="O10" i="48"/>
  <c r="O17" i="48"/>
  <c r="O29" i="48"/>
  <c r="O32" i="48"/>
  <c r="O35" i="48"/>
  <c r="O12" i="48"/>
  <c r="O33" i="48"/>
  <c r="O18" i="48"/>
  <c r="O13" i="48"/>
  <c r="O21" i="48"/>
  <c r="O9" i="48"/>
  <c r="O15" i="48"/>
  <c r="O34" i="48"/>
  <c r="O39" i="48"/>
  <c r="O43" i="48"/>
  <c r="E49" i="48"/>
  <c r="E46" i="48"/>
  <c r="I49" i="48"/>
  <c r="I46" i="48"/>
  <c r="I47" i="48"/>
  <c r="M49" i="48"/>
  <c r="M46" i="48"/>
  <c r="M47" i="48"/>
  <c r="Q49" i="48"/>
  <c r="Q46" i="48"/>
  <c r="Q47" i="48"/>
  <c r="L15" i="48"/>
  <c r="Q15" i="48"/>
  <c r="G30" i="48"/>
  <c r="M30" i="48"/>
  <c r="C19" i="48"/>
  <c r="H19" i="48"/>
  <c r="D37" i="48"/>
  <c r="I37" i="48"/>
  <c r="O37" i="48"/>
  <c r="E9" i="48"/>
  <c r="P9" i="48"/>
  <c r="K11" i="48"/>
  <c r="Q11" i="48"/>
  <c r="G8" i="48"/>
  <c r="L8" i="48"/>
  <c r="C42" i="48"/>
  <c r="H42" i="48"/>
  <c r="M42" i="48"/>
  <c r="D21" i="48"/>
  <c r="I21" i="48"/>
  <c r="E26" i="48"/>
  <c r="O26" i="48"/>
  <c r="K20" i="48"/>
  <c r="P20" i="48"/>
  <c r="H12" i="48"/>
  <c r="E13" i="48"/>
  <c r="P13" i="48"/>
  <c r="L35" i="48"/>
  <c r="C43" i="48"/>
  <c r="M43" i="48"/>
  <c r="K23" i="48"/>
  <c r="Q32" i="48"/>
  <c r="M18" i="48"/>
  <c r="I22" i="48"/>
  <c r="H38" i="48"/>
  <c r="G40" i="48"/>
  <c r="P25" i="48"/>
  <c r="Q17" i="48"/>
  <c r="E24" i="48"/>
  <c r="Q33" i="48"/>
  <c r="D41" i="48"/>
  <c r="H46" i="48"/>
  <c r="J49" i="48"/>
  <c r="F34" i="48"/>
  <c r="F24" i="48"/>
  <c r="F10" i="48"/>
  <c r="F33" i="48"/>
  <c r="F17" i="48"/>
  <c r="F40" i="48"/>
  <c r="F41" i="48"/>
  <c r="F39" i="48"/>
  <c r="F22" i="48"/>
  <c r="F23" i="48"/>
  <c r="F13" i="48"/>
  <c r="J34" i="48"/>
  <c r="J24" i="48"/>
  <c r="J10" i="48"/>
  <c r="J33" i="48"/>
  <c r="J17" i="48"/>
  <c r="J40" i="48"/>
  <c r="J36" i="48"/>
  <c r="J29" i="48"/>
  <c r="J23" i="48"/>
  <c r="J13" i="48"/>
  <c r="N34" i="48"/>
  <c r="N24" i="48"/>
  <c r="N10" i="48"/>
  <c r="N33" i="48"/>
  <c r="N17" i="48"/>
  <c r="N40" i="48"/>
  <c r="N41" i="48"/>
  <c r="N25" i="48"/>
  <c r="N23" i="48"/>
  <c r="N13" i="48"/>
  <c r="C46" i="48"/>
  <c r="C49" i="48"/>
  <c r="G46" i="48"/>
  <c r="G49" i="48"/>
  <c r="K46" i="48"/>
  <c r="K49" i="48"/>
  <c r="K47" i="48"/>
  <c r="O46" i="48"/>
  <c r="O49" i="48"/>
  <c r="F37" i="48"/>
  <c r="J37" i="48"/>
  <c r="N37" i="48"/>
  <c r="F42" i="48"/>
  <c r="J42" i="48"/>
  <c r="N42" i="48"/>
  <c r="F12" i="48"/>
  <c r="N14" i="48"/>
  <c r="J35" i="48"/>
  <c r="F43" i="48"/>
  <c r="N32" i="48"/>
  <c r="J18" i="48"/>
  <c r="N22" i="48"/>
  <c r="F38" i="48"/>
  <c r="N38" i="48"/>
  <c r="J39" i="48"/>
  <c r="F27" i="48"/>
  <c r="J28" i="48"/>
  <c r="N31" i="48"/>
  <c r="I51" i="51"/>
  <c r="Q51" i="51"/>
  <c r="P12" i="20" l="1"/>
  <c r="R12" i="20" s="1"/>
  <c r="T12" i="20" s="1"/>
  <c r="P45" i="20"/>
  <c r="H51" i="48"/>
  <c r="O51" i="48"/>
  <c r="C51" i="48"/>
  <c r="G51" i="48"/>
  <c r="N51" i="48"/>
  <c r="F51" i="48"/>
  <c r="P51" i="48"/>
  <c r="R51" i="47"/>
  <c r="I51" i="48"/>
  <c r="K51" i="48"/>
  <c r="Q51" i="48"/>
  <c r="E51" i="48"/>
  <c r="D51" i="48"/>
  <c r="M51" i="48"/>
  <c r="L51" i="48"/>
  <c r="J51" i="48"/>
  <c r="M44" i="48"/>
  <c r="N44" i="48"/>
  <c r="J44" i="48"/>
  <c r="F44" i="48"/>
  <c r="K44" i="48"/>
  <c r="I44" i="48"/>
  <c r="Q44" i="48"/>
  <c r="G44" i="48"/>
  <c r="D44" i="48"/>
  <c r="H44" i="48"/>
  <c r="E44" i="48"/>
  <c r="L44" i="48"/>
  <c r="O44" i="48"/>
  <c r="R44" i="47"/>
  <c r="C44" i="48"/>
  <c r="P44" i="48"/>
  <c r="C31" i="9"/>
  <c r="C30" i="9"/>
  <c r="C29" i="9"/>
  <c r="C28" i="9"/>
  <c r="C27" i="9"/>
  <c r="C26" i="9"/>
  <c r="C25" i="9"/>
  <c r="C24" i="9"/>
  <c r="C23" i="9"/>
  <c r="C22" i="9"/>
  <c r="C21" i="9"/>
  <c r="C18" i="9"/>
  <c r="C17" i="9"/>
  <c r="C16" i="9"/>
  <c r="C15" i="9"/>
  <c r="C14" i="9"/>
  <c r="C13" i="9"/>
  <c r="C12" i="9"/>
  <c r="C11" i="9"/>
  <c r="C10" i="9"/>
  <c r="C9" i="9"/>
  <c r="C8" i="9"/>
  <c r="C7" i="9"/>
  <c r="P43" i="20" l="1"/>
  <c r="C32" i="9"/>
  <c r="C24" i="36" l="1"/>
  <c r="G7" i="9"/>
  <c r="H7" i="9"/>
  <c r="G8" i="9"/>
  <c r="H8" i="9"/>
  <c r="G9" i="9"/>
  <c r="H9" i="9"/>
  <c r="G10" i="9"/>
  <c r="H10" i="9"/>
  <c r="G11" i="9"/>
  <c r="H11" i="9"/>
  <c r="G12" i="9"/>
  <c r="H12" i="9"/>
  <c r="G13" i="9"/>
  <c r="H13" i="9"/>
  <c r="G14" i="9"/>
  <c r="H14" i="9"/>
  <c r="G15" i="9"/>
  <c r="H15" i="9"/>
  <c r="G16" i="9"/>
  <c r="H16" i="9"/>
  <c r="G17" i="9"/>
  <c r="H17" i="9"/>
  <c r="G18" i="9"/>
  <c r="H18" i="9"/>
  <c r="G21" i="9"/>
  <c r="H21" i="9"/>
  <c r="G22" i="9"/>
  <c r="H22" i="9"/>
  <c r="G23" i="9"/>
  <c r="H23" i="9"/>
  <c r="G24" i="9"/>
  <c r="H24" i="9"/>
  <c r="G25" i="9"/>
  <c r="H25" i="9"/>
  <c r="G26" i="9"/>
  <c r="H26" i="9"/>
  <c r="G27" i="9"/>
  <c r="H27" i="9"/>
  <c r="G28" i="9"/>
  <c r="H28" i="9"/>
  <c r="G29" i="9"/>
  <c r="H29" i="9"/>
  <c r="G30" i="9"/>
  <c r="H30" i="9"/>
  <c r="G31" i="9"/>
  <c r="H31" i="9"/>
  <c r="H32" i="9" l="1"/>
  <c r="G32" i="9"/>
  <c r="G24" i="36" l="1"/>
  <c r="H24" i="36"/>
  <c r="C31" i="5"/>
  <c r="Q31" i="5"/>
  <c r="W15" i="20" l="1"/>
  <c r="X15" i="20" s="1"/>
  <c r="W16" i="20"/>
  <c r="X16" i="20" s="1"/>
  <c r="W17" i="20"/>
  <c r="X17" i="20" s="1"/>
  <c r="W18" i="20"/>
  <c r="X18" i="20" s="1"/>
  <c r="W19" i="20"/>
  <c r="X19" i="20" s="1"/>
  <c r="W20" i="20"/>
  <c r="X20" i="20" s="1"/>
  <c r="W21" i="20"/>
  <c r="X21" i="20" s="1"/>
  <c r="W22" i="20"/>
  <c r="X22" i="20" s="1"/>
  <c r="W23" i="20"/>
  <c r="X23" i="20" s="1"/>
  <c r="W24" i="20"/>
  <c r="X24" i="20" s="1"/>
  <c r="W25" i="20"/>
  <c r="X25" i="20" s="1"/>
  <c r="W26" i="20"/>
  <c r="X26" i="20" s="1"/>
  <c r="W27" i="20"/>
  <c r="X27" i="20" s="1"/>
  <c r="W28" i="20"/>
  <c r="X28" i="20" s="1"/>
  <c r="W29" i="20"/>
  <c r="X29" i="20" s="1"/>
  <c r="W30" i="20"/>
  <c r="X30" i="20" s="1"/>
  <c r="W31" i="20"/>
  <c r="X31" i="20" s="1"/>
  <c r="W32" i="20"/>
  <c r="X32" i="20" s="1"/>
  <c r="W33" i="20"/>
  <c r="X33" i="20" s="1"/>
  <c r="W34" i="20"/>
  <c r="X34" i="20" s="1"/>
  <c r="W35" i="20"/>
  <c r="X35" i="20" s="1"/>
  <c r="W36" i="20"/>
  <c r="X36" i="20" s="1"/>
  <c r="W37" i="20"/>
  <c r="X37" i="20" s="1"/>
  <c r="W38" i="20"/>
  <c r="X38" i="20" s="1"/>
  <c r="W39" i="20"/>
  <c r="X39" i="20" s="1"/>
  <c r="C17" i="36" l="1"/>
  <c r="C29" i="36"/>
  <c r="C21" i="36"/>
  <c r="C30" i="36"/>
  <c r="C12" i="36"/>
  <c r="C28" i="36"/>
  <c r="C23" i="36"/>
  <c r="C15" i="36"/>
  <c r="C18" i="36"/>
  <c r="C26" i="36"/>
  <c r="C13" i="36"/>
  <c r="C10" i="36"/>
  <c r="C22" i="36"/>
  <c r="C11" i="36"/>
  <c r="C7" i="36"/>
  <c r="C8" i="36"/>
  <c r="C20" i="36"/>
  <c r="C14" i="36"/>
  <c r="C25" i="36"/>
  <c r="C9" i="36"/>
  <c r="C27" i="36"/>
  <c r="C6" i="36"/>
  <c r="C16" i="36"/>
  <c r="C19" i="36"/>
  <c r="O43" i="20"/>
  <c r="O15" i="20"/>
  <c r="O16" i="20"/>
  <c r="O17" i="20"/>
  <c r="O18" i="20"/>
  <c r="O19" i="20"/>
  <c r="O20" i="20"/>
  <c r="O21" i="20"/>
  <c r="O22" i="20"/>
  <c r="O23" i="20"/>
  <c r="O24" i="20"/>
  <c r="O25" i="20"/>
  <c r="O26" i="20"/>
  <c r="O27" i="20"/>
  <c r="O28" i="20"/>
  <c r="O29" i="20"/>
  <c r="O30" i="20"/>
  <c r="O31" i="20"/>
  <c r="O32" i="20"/>
  <c r="O33" i="20"/>
  <c r="O34" i="20"/>
  <c r="O35" i="20"/>
  <c r="O36" i="20"/>
  <c r="O37" i="20"/>
  <c r="O38" i="20"/>
  <c r="O39" i="20"/>
  <c r="O44" i="20" s="1"/>
  <c r="O45" i="20" l="1"/>
  <c r="C31" i="36"/>
  <c r="S39" i="20"/>
  <c r="S44" i="20" s="1"/>
  <c r="S35" i="20"/>
  <c r="S31" i="20"/>
  <c r="S27" i="20"/>
  <c r="S23" i="20"/>
  <c r="S19" i="20"/>
  <c r="S15" i="20"/>
  <c r="S34" i="20"/>
  <c r="S22" i="20"/>
  <c r="S38" i="20"/>
  <c r="S30" i="20"/>
  <c r="S26" i="20"/>
  <c r="S18" i="20"/>
  <c r="S33" i="20"/>
  <c r="S25" i="20"/>
  <c r="S17" i="20"/>
  <c r="S36" i="20"/>
  <c r="S28" i="20"/>
  <c r="S20" i="20"/>
  <c r="S43" i="20"/>
  <c r="S37" i="20"/>
  <c r="S29" i="20"/>
  <c r="S21" i="20"/>
  <c r="S32" i="20"/>
  <c r="S24" i="20"/>
  <c r="S16" i="20"/>
  <c r="S45" i="20" l="1"/>
  <c r="Q35" i="8"/>
  <c r="P35" i="8"/>
  <c r="O35" i="8"/>
  <c r="N35" i="8"/>
  <c r="M35" i="8"/>
  <c r="L35" i="8"/>
  <c r="K35" i="8"/>
  <c r="J35" i="8"/>
  <c r="I35" i="8"/>
  <c r="H35" i="8"/>
  <c r="F35" i="8"/>
  <c r="E35" i="8"/>
  <c r="D35" i="8"/>
  <c r="C35" i="8"/>
  <c r="Q34" i="8"/>
  <c r="P34" i="8"/>
  <c r="O34" i="8"/>
  <c r="N34" i="8"/>
  <c r="M34" i="8"/>
  <c r="L34" i="8"/>
  <c r="K34" i="8"/>
  <c r="J34" i="8"/>
  <c r="I34" i="8"/>
  <c r="H34" i="8"/>
  <c r="F34" i="8"/>
  <c r="E34" i="8"/>
  <c r="D34" i="8"/>
  <c r="C34" i="8"/>
  <c r="Q33" i="8"/>
  <c r="P33" i="8"/>
  <c r="O33" i="8"/>
  <c r="N33" i="8"/>
  <c r="M33" i="8"/>
  <c r="L33" i="8"/>
  <c r="K33" i="8"/>
  <c r="J33" i="8"/>
  <c r="I33" i="8"/>
  <c r="H33" i="8"/>
  <c r="F33" i="8"/>
  <c r="E33" i="8"/>
  <c r="D33" i="8"/>
  <c r="C33" i="8"/>
  <c r="N43" i="20" l="1"/>
  <c r="N15" i="20"/>
  <c r="N16" i="20"/>
  <c r="N17" i="20"/>
  <c r="N18" i="20"/>
  <c r="N19" i="20"/>
  <c r="N20" i="20"/>
  <c r="N21" i="20"/>
  <c r="N22" i="20"/>
  <c r="N23" i="20"/>
  <c r="N24" i="20"/>
  <c r="N25" i="20"/>
  <c r="N26" i="20"/>
  <c r="N27" i="20"/>
  <c r="N28" i="20"/>
  <c r="N29" i="20"/>
  <c r="N30" i="20"/>
  <c r="N31" i="20"/>
  <c r="N32" i="20"/>
  <c r="N33" i="20"/>
  <c r="N34" i="20"/>
  <c r="N35" i="20"/>
  <c r="N36" i="20"/>
  <c r="N37" i="20"/>
  <c r="N38" i="20"/>
  <c r="N39" i="20"/>
  <c r="N44" i="20" s="1"/>
  <c r="N45" i="20" l="1"/>
  <c r="R39" i="20"/>
  <c r="R35" i="20"/>
  <c r="T35" i="20" s="1"/>
  <c r="R31" i="20"/>
  <c r="T31" i="20" s="1"/>
  <c r="R27" i="20"/>
  <c r="T27" i="20" s="1"/>
  <c r="R23" i="20"/>
  <c r="T23" i="20" s="1"/>
  <c r="R19" i="20"/>
  <c r="R15" i="20"/>
  <c r="T15" i="20" s="1"/>
  <c r="R36" i="20"/>
  <c r="T36" i="20" s="1"/>
  <c r="R32" i="20"/>
  <c r="T32" i="20" s="1"/>
  <c r="R28" i="20"/>
  <c r="T28" i="20" s="1"/>
  <c r="R24" i="20"/>
  <c r="T24" i="20" s="1"/>
  <c r="R20" i="20"/>
  <c r="T20" i="20" s="1"/>
  <c r="R16" i="20"/>
  <c r="T16" i="20" s="1"/>
  <c r="R38" i="20"/>
  <c r="T38" i="20" s="1"/>
  <c r="R34" i="20"/>
  <c r="T34" i="20" s="1"/>
  <c r="R30" i="20"/>
  <c r="T30" i="20" s="1"/>
  <c r="R26" i="20"/>
  <c r="T26" i="20" s="1"/>
  <c r="R22" i="20"/>
  <c r="T22" i="20" s="1"/>
  <c r="R18" i="20"/>
  <c r="T18" i="20" s="1"/>
  <c r="R37" i="20"/>
  <c r="T37" i="20" s="1"/>
  <c r="R33" i="20"/>
  <c r="T33" i="20" s="1"/>
  <c r="R29" i="20"/>
  <c r="T29" i="20" s="1"/>
  <c r="R25" i="20"/>
  <c r="T25" i="20" s="1"/>
  <c r="R21" i="20"/>
  <c r="T21" i="20" s="1"/>
  <c r="R17" i="20"/>
  <c r="T17" i="20" s="1"/>
  <c r="T19" i="20" l="1"/>
  <c r="T45" i="20" s="1"/>
  <c r="R45" i="20"/>
  <c r="T39" i="20"/>
  <c r="T44" i="20" s="1"/>
  <c r="R44" i="20"/>
  <c r="T43" i="20"/>
  <c r="R43" i="20"/>
  <c r="G35" i="8"/>
  <c r="G34" i="8"/>
  <c r="G33" i="8"/>
  <c r="G36" i="45" l="1"/>
  <c r="Q36" i="46"/>
  <c r="P36" i="46"/>
  <c r="O36" i="46"/>
  <c r="N36" i="46"/>
  <c r="M36" i="46"/>
  <c r="L36" i="46"/>
  <c r="K36" i="46"/>
  <c r="J36" i="46"/>
  <c r="I36" i="46"/>
  <c r="H36" i="46"/>
  <c r="G36" i="46"/>
  <c r="F36" i="46"/>
  <c r="E36" i="46"/>
  <c r="D36" i="46"/>
  <c r="C36" i="46"/>
  <c r="Q31" i="46"/>
  <c r="P31" i="46"/>
  <c r="O31" i="46"/>
  <c r="N31" i="46"/>
  <c r="M31" i="46"/>
  <c r="L31" i="46"/>
  <c r="K31" i="46"/>
  <c r="J31" i="46"/>
  <c r="I31" i="46"/>
  <c r="H31" i="46"/>
  <c r="G31" i="46"/>
  <c r="F31" i="46"/>
  <c r="E31" i="46"/>
  <c r="D31" i="46"/>
  <c r="C31" i="46"/>
  <c r="Q36" i="45"/>
  <c r="P36" i="45"/>
  <c r="O36" i="45"/>
  <c r="N36" i="45"/>
  <c r="M36" i="45"/>
  <c r="L36" i="45"/>
  <c r="K36" i="45"/>
  <c r="J36" i="45"/>
  <c r="I36" i="45"/>
  <c r="H36" i="45"/>
  <c r="F36" i="45"/>
  <c r="E36" i="45"/>
  <c r="D36" i="45"/>
  <c r="C36" i="45"/>
  <c r="Q36" i="43"/>
  <c r="P36" i="43"/>
  <c r="O36" i="43"/>
  <c r="N36" i="43"/>
  <c r="M36" i="43"/>
  <c r="L36" i="43"/>
  <c r="K36" i="43"/>
  <c r="J36" i="43"/>
  <c r="I36" i="43"/>
  <c r="H36" i="43"/>
  <c r="G36" i="43"/>
  <c r="F36" i="43"/>
  <c r="E36" i="43"/>
  <c r="D36" i="43"/>
  <c r="C36" i="43"/>
  <c r="Q31" i="43"/>
  <c r="P31" i="43"/>
  <c r="O31" i="43"/>
  <c r="N31" i="43"/>
  <c r="M31" i="43"/>
  <c r="L31" i="43"/>
  <c r="K31" i="43"/>
  <c r="J31" i="43"/>
  <c r="I31" i="43"/>
  <c r="H31" i="43"/>
  <c r="G31" i="43"/>
  <c r="F31" i="43"/>
  <c r="E31" i="43"/>
  <c r="D31" i="43"/>
  <c r="C31" i="43"/>
  <c r="Q36" i="41"/>
  <c r="P36" i="41"/>
  <c r="O36" i="41"/>
  <c r="N36" i="41"/>
  <c r="M36" i="41"/>
  <c r="L36" i="41"/>
  <c r="K36" i="41"/>
  <c r="J36" i="41"/>
  <c r="I36" i="41"/>
  <c r="H36" i="41"/>
  <c r="G36" i="41"/>
  <c r="F36" i="41"/>
  <c r="E36" i="41"/>
  <c r="D36" i="41"/>
  <c r="C36" i="41"/>
  <c r="H17" i="36" l="1"/>
  <c r="H12" i="36"/>
  <c r="H18" i="36"/>
  <c r="H22" i="36"/>
  <c r="H20" i="36"/>
  <c r="H9" i="36"/>
  <c r="H6" i="36"/>
  <c r="H19" i="36"/>
  <c r="H29" i="36"/>
  <c r="H30" i="36"/>
  <c r="H28" i="36"/>
  <c r="H15" i="36"/>
  <c r="H26" i="36"/>
  <c r="H10" i="36"/>
  <c r="H11" i="36"/>
  <c r="H8" i="36"/>
  <c r="H14" i="36"/>
  <c r="H25" i="36"/>
  <c r="H27" i="36"/>
  <c r="H21" i="36"/>
  <c r="H23" i="36"/>
  <c r="H13" i="36"/>
  <c r="H7" i="36"/>
  <c r="H16" i="36"/>
  <c r="G17" i="36"/>
  <c r="G29" i="36"/>
  <c r="G21" i="36"/>
  <c r="G30" i="36"/>
  <c r="G12" i="36"/>
  <c r="G28" i="36"/>
  <c r="G23" i="36"/>
  <c r="G15" i="36"/>
  <c r="G18" i="36"/>
  <c r="G26" i="36"/>
  <c r="G13" i="36"/>
  <c r="G10" i="36"/>
  <c r="G22" i="36"/>
  <c r="G11" i="36"/>
  <c r="G7" i="36"/>
  <c r="G8" i="36"/>
  <c r="G20" i="36"/>
  <c r="G14" i="36"/>
  <c r="G25" i="36"/>
  <c r="G9" i="36"/>
  <c r="G27" i="36"/>
  <c r="G6" i="36"/>
  <c r="G16" i="36"/>
  <c r="G19" i="36"/>
  <c r="H31" i="36" l="1"/>
  <c r="G31" i="36"/>
  <c r="F36" i="5"/>
  <c r="J36" i="5"/>
  <c r="N36" i="5"/>
  <c r="E36" i="6"/>
  <c r="I36" i="6"/>
  <c r="M36" i="6"/>
  <c r="Q36" i="6"/>
  <c r="D36" i="7"/>
  <c r="H36" i="7"/>
  <c r="L36" i="7"/>
  <c r="P36" i="7"/>
  <c r="F31" i="5"/>
  <c r="O31" i="5"/>
  <c r="L31" i="5"/>
  <c r="G36" i="5"/>
  <c r="O36" i="5"/>
  <c r="J36" i="6"/>
  <c r="I36" i="7"/>
  <c r="M36" i="7"/>
  <c r="I31" i="5"/>
  <c r="M31" i="5"/>
  <c r="K31" i="5"/>
  <c r="H31" i="5"/>
  <c r="P31" i="5"/>
  <c r="C36" i="5"/>
  <c r="K36" i="5"/>
  <c r="F36" i="6"/>
  <c r="N36" i="6"/>
  <c r="E36" i="7"/>
  <c r="Q36" i="7"/>
  <c r="E31" i="5"/>
  <c r="J31" i="5"/>
  <c r="N31" i="5"/>
  <c r="D36" i="5"/>
  <c r="H36" i="5"/>
  <c r="L36" i="5"/>
  <c r="P36" i="5"/>
  <c r="C36" i="6"/>
  <c r="G36" i="6"/>
  <c r="K36" i="6"/>
  <c r="O36" i="6"/>
  <c r="F36" i="7"/>
  <c r="J36" i="7"/>
  <c r="N36" i="7"/>
  <c r="E36" i="5"/>
  <c r="I36" i="5"/>
  <c r="M36" i="5"/>
  <c r="Q36" i="5"/>
  <c r="D36" i="6"/>
  <c r="H36" i="6"/>
  <c r="L36" i="6"/>
  <c r="P36" i="6"/>
  <c r="C36" i="7"/>
  <c r="G36" i="7"/>
  <c r="K36" i="7"/>
  <c r="O36" i="7"/>
  <c r="D31" i="5"/>
  <c r="G31" i="5" l="1"/>
  <c r="L36" i="8" l="1"/>
  <c r="N36" i="8"/>
  <c r="P36" i="8"/>
  <c r="Q36" i="8"/>
  <c r="E36" i="8"/>
  <c r="I36" i="8"/>
  <c r="D36" i="8"/>
  <c r="K36" i="8"/>
  <c r="F36" i="8"/>
  <c r="M36" i="8"/>
  <c r="H36" i="8"/>
  <c r="O36" i="8"/>
  <c r="J36" i="8"/>
  <c r="G36" i="8" l="1"/>
  <c r="C36" i="8" l="1"/>
  <c r="D36" i="4" l="1"/>
  <c r="E36" i="4"/>
  <c r="F36" i="4"/>
  <c r="G36" i="4"/>
  <c r="H36" i="4"/>
  <c r="I36" i="4"/>
  <c r="J36" i="4"/>
  <c r="K36" i="4"/>
  <c r="L36" i="4"/>
  <c r="M36" i="4"/>
  <c r="N36" i="4"/>
  <c r="O36" i="4"/>
  <c r="P36" i="4"/>
  <c r="C36" i="4"/>
  <c r="C31" i="4"/>
  <c r="D31" i="4"/>
  <c r="E31" i="4"/>
  <c r="F31" i="4"/>
  <c r="G31" i="4"/>
  <c r="H31" i="4"/>
  <c r="I31" i="4"/>
  <c r="J31" i="4"/>
  <c r="K31" i="4"/>
  <c r="L31" i="4"/>
  <c r="M31" i="4"/>
  <c r="N31" i="4"/>
  <c r="O31" i="4"/>
  <c r="P31" i="4"/>
  <c r="Q31" i="4"/>
  <c r="Q37" i="4" s="1"/>
  <c r="J37" i="9"/>
  <c r="I37" i="9"/>
  <c r="H37" i="9"/>
  <c r="G37" i="9"/>
  <c r="F37" i="9"/>
  <c r="E37" i="9"/>
  <c r="D37" i="9"/>
  <c r="C37" i="9"/>
  <c r="K36" i="9" l="1"/>
  <c r="K34" i="9"/>
  <c r="K35" i="9"/>
  <c r="C37" i="4"/>
  <c r="G33" i="36"/>
  <c r="G34" i="36"/>
  <c r="G35" i="36"/>
  <c r="D34" i="36"/>
  <c r="D33" i="36"/>
  <c r="D35" i="36"/>
  <c r="H33" i="36"/>
  <c r="H35" i="36"/>
  <c r="H34" i="36"/>
  <c r="E33" i="36"/>
  <c r="E35" i="36"/>
  <c r="E34" i="36"/>
  <c r="F33" i="36"/>
  <c r="F34" i="36"/>
  <c r="F35" i="36"/>
  <c r="J35" i="36"/>
  <c r="J33" i="36"/>
  <c r="J34" i="36"/>
  <c r="C33" i="36"/>
  <c r="C34" i="36"/>
  <c r="C35" i="36"/>
  <c r="I33" i="36"/>
  <c r="I34" i="36"/>
  <c r="I35" i="36"/>
  <c r="K37" i="4"/>
  <c r="G37" i="4"/>
  <c r="D37" i="4"/>
  <c r="O37" i="4"/>
  <c r="J37" i="4"/>
  <c r="P37" i="4"/>
  <c r="I37" i="4"/>
  <c r="N37" i="4"/>
  <c r="H37" i="4"/>
  <c r="F37" i="4"/>
  <c r="L37" i="4"/>
  <c r="M37" i="4"/>
  <c r="E37" i="4"/>
  <c r="I36" i="36" l="1"/>
  <c r="J36" i="36"/>
  <c r="H36" i="36"/>
  <c r="F36" i="36"/>
  <c r="G36" i="36"/>
  <c r="D36" i="36"/>
  <c r="E36" i="36"/>
  <c r="C36" i="36"/>
  <c r="K37" i="9"/>
  <c r="F31" i="9"/>
  <c r="F30" i="9"/>
  <c r="F29" i="9"/>
  <c r="F28" i="9"/>
  <c r="F27" i="9"/>
  <c r="F26" i="9"/>
  <c r="F25" i="9"/>
  <c r="F24" i="9"/>
  <c r="F23" i="9"/>
  <c r="F22" i="9"/>
  <c r="F21" i="9"/>
  <c r="F18" i="9"/>
  <c r="F17" i="9"/>
  <c r="F16" i="9"/>
  <c r="F15" i="9"/>
  <c r="F14" i="9"/>
  <c r="F13" i="9"/>
  <c r="F12" i="9"/>
  <c r="F11" i="9"/>
  <c r="F10" i="9"/>
  <c r="F9" i="9"/>
  <c r="F8" i="9"/>
  <c r="I31" i="9"/>
  <c r="I30" i="9"/>
  <c r="I29" i="9"/>
  <c r="I28" i="9"/>
  <c r="I27" i="9"/>
  <c r="I26" i="9"/>
  <c r="I25" i="9"/>
  <c r="I24" i="9"/>
  <c r="I23" i="9"/>
  <c r="I22" i="9"/>
  <c r="I21" i="9"/>
  <c r="I18" i="9"/>
  <c r="I17" i="9"/>
  <c r="I16" i="9"/>
  <c r="I15" i="9"/>
  <c r="I14" i="9"/>
  <c r="I13" i="9"/>
  <c r="I12" i="9"/>
  <c r="I11" i="9"/>
  <c r="I10" i="9"/>
  <c r="I9" i="9"/>
  <c r="I8" i="9"/>
  <c r="E31" i="9"/>
  <c r="E30" i="9"/>
  <c r="E29" i="9"/>
  <c r="E28" i="9"/>
  <c r="E27" i="9"/>
  <c r="E26" i="9"/>
  <c r="E25" i="9"/>
  <c r="E24" i="9"/>
  <c r="E23" i="9"/>
  <c r="E22" i="9"/>
  <c r="E21" i="9"/>
  <c r="E18" i="9"/>
  <c r="E17" i="9"/>
  <c r="E16" i="9"/>
  <c r="E15" i="9"/>
  <c r="E14" i="9"/>
  <c r="E13" i="9"/>
  <c r="E12" i="9"/>
  <c r="E11" i="9"/>
  <c r="E10" i="9"/>
  <c r="E9" i="9"/>
  <c r="E8" i="9"/>
  <c r="H31" i="6" l="1"/>
  <c r="H8" i="8"/>
  <c r="L8" i="8"/>
  <c r="P8" i="8"/>
  <c r="E9" i="8"/>
  <c r="I9" i="8"/>
  <c r="M9" i="8"/>
  <c r="Q9" i="8"/>
  <c r="F10" i="8"/>
  <c r="J10" i="8"/>
  <c r="N10" i="8"/>
  <c r="C11" i="8"/>
  <c r="G11" i="8"/>
  <c r="K11" i="8"/>
  <c r="O11" i="8"/>
  <c r="E12" i="8"/>
  <c r="I12" i="8"/>
  <c r="M12" i="8"/>
  <c r="Q12" i="8"/>
  <c r="F13" i="8"/>
  <c r="J13" i="8"/>
  <c r="N13" i="8"/>
  <c r="C14" i="8"/>
  <c r="G14" i="8"/>
  <c r="K14" i="8"/>
  <c r="O14" i="8"/>
  <c r="H15" i="8"/>
  <c r="L15" i="8"/>
  <c r="P15" i="8"/>
  <c r="E16" i="8"/>
  <c r="I16" i="8"/>
  <c r="M16" i="8"/>
  <c r="Q16" i="8"/>
  <c r="F17" i="8"/>
  <c r="J17" i="8"/>
  <c r="N17" i="8"/>
  <c r="C19" i="8"/>
  <c r="G19" i="8"/>
  <c r="K19" i="8"/>
  <c r="O19" i="8"/>
  <c r="H20" i="8"/>
  <c r="L20" i="8"/>
  <c r="P20" i="8"/>
  <c r="E21" i="8"/>
  <c r="I21" i="8"/>
  <c r="M21" i="8"/>
  <c r="Q21" i="8"/>
  <c r="F22" i="8"/>
  <c r="J22" i="8"/>
  <c r="N22" i="8"/>
  <c r="C23" i="8"/>
  <c r="G23" i="8"/>
  <c r="K23" i="8"/>
  <c r="O23" i="8"/>
  <c r="H24" i="8"/>
  <c r="L24" i="8"/>
  <c r="P24" i="8"/>
  <c r="E25" i="8"/>
  <c r="I25" i="8"/>
  <c r="M25" i="8"/>
  <c r="Q25" i="8"/>
  <c r="F26" i="8"/>
  <c r="J26" i="8"/>
  <c r="N26" i="8"/>
  <c r="C27" i="8"/>
  <c r="G27" i="8"/>
  <c r="K27" i="8"/>
  <c r="O27" i="8"/>
  <c r="H28" i="8"/>
  <c r="L28" i="8"/>
  <c r="P28" i="8"/>
  <c r="E29" i="8"/>
  <c r="I29" i="8"/>
  <c r="M29" i="8"/>
  <c r="Q29" i="8"/>
  <c r="F30" i="8"/>
  <c r="J30" i="8"/>
  <c r="N30" i="8"/>
  <c r="E31" i="45"/>
  <c r="Q31" i="45"/>
  <c r="E31" i="6"/>
  <c r="G29" i="8"/>
  <c r="N31" i="6"/>
  <c r="I31" i="45"/>
  <c r="M31" i="45"/>
  <c r="K31" i="6"/>
  <c r="P7" i="8"/>
  <c r="E8" i="8"/>
  <c r="I8" i="8"/>
  <c r="M8" i="8"/>
  <c r="Q8" i="8"/>
  <c r="F9" i="8"/>
  <c r="J9" i="8"/>
  <c r="N9" i="8"/>
  <c r="C10" i="8"/>
  <c r="G10" i="8"/>
  <c r="K10" i="8"/>
  <c r="O10" i="8"/>
  <c r="H11" i="8"/>
  <c r="L11" i="8"/>
  <c r="P11" i="8"/>
  <c r="F12" i="8"/>
  <c r="J12" i="8"/>
  <c r="N12" i="8"/>
  <c r="C13" i="8"/>
  <c r="G13" i="8"/>
  <c r="K13" i="8"/>
  <c r="O13" i="8"/>
  <c r="H14" i="8"/>
  <c r="L14" i="8"/>
  <c r="P14" i="8"/>
  <c r="E15" i="8"/>
  <c r="I15" i="8"/>
  <c r="M15" i="8"/>
  <c r="Q15" i="8"/>
  <c r="F16" i="8"/>
  <c r="J16" i="8"/>
  <c r="N16" i="8"/>
  <c r="C17" i="8"/>
  <c r="G17" i="8"/>
  <c r="K17" i="8"/>
  <c r="O17" i="8"/>
  <c r="H19" i="8"/>
  <c r="L19" i="8"/>
  <c r="P19" i="8"/>
  <c r="E20" i="8"/>
  <c r="I20" i="8"/>
  <c r="M20" i="8"/>
  <c r="Q20" i="8"/>
  <c r="F21" i="8"/>
  <c r="J21" i="8"/>
  <c r="N21" i="8"/>
  <c r="C22" i="8"/>
  <c r="G22" i="8"/>
  <c r="K22" i="8"/>
  <c r="O22" i="8"/>
  <c r="H23" i="8"/>
  <c r="L23" i="8"/>
  <c r="P23" i="8"/>
  <c r="E24" i="8"/>
  <c r="I24" i="8"/>
  <c r="M24" i="8"/>
  <c r="Q24" i="8"/>
  <c r="F25" i="8"/>
  <c r="J25" i="8"/>
  <c r="N25" i="8"/>
  <c r="C26" i="8"/>
  <c r="G26" i="8"/>
  <c r="K26" i="8"/>
  <c r="O26" i="8"/>
  <c r="H27" i="8"/>
  <c r="L27" i="8"/>
  <c r="P27" i="8"/>
  <c r="E28" i="8"/>
  <c r="I28" i="8"/>
  <c r="M28" i="8"/>
  <c r="Q28" i="8"/>
  <c r="F29" i="8"/>
  <c r="J29" i="8"/>
  <c r="N29" i="8"/>
  <c r="C30" i="8"/>
  <c r="G30" i="8"/>
  <c r="K30" i="8"/>
  <c r="O30" i="8"/>
  <c r="L31" i="7"/>
  <c r="P31" i="7"/>
  <c r="E7" i="8"/>
  <c r="I7" i="8"/>
  <c r="M7" i="8"/>
  <c r="Q7" i="8"/>
  <c r="F8" i="8"/>
  <c r="J8" i="8"/>
  <c r="N8" i="8"/>
  <c r="C9" i="8"/>
  <c r="G9" i="8"/>
  <c r="K9" i="8"/>
  <c r="O9" i="8"/>
  <c r="H10" i="8"/>
  <c r="L10" i="8"/>
  <c r="P10" i="8"/>
  <c r="E11" i="8"/>
  <c r="I11" i="8"/>
  <c r="M11" i="8"/>
  <c r="Q11" i="8"/>
  <c r="C12" i="8"/>
  <c r="G12" i="8"/>
  <c r="K12" i="8"/>
  <c r="O12" i="8"/>
  <c r="H13" i="8"/>
  <c r="L13" i="8"/>
  <c r="P13" i="8"/>
  <c r="E14" i="8"/>
  <c r="I14" i="8"/>
  <c r="M14" i="8"/>
  <c r="Q14" i="8"/>
  <c r="F15" i="8"/>
  <c r="J15" i="8"/>
  <c r="N15" i="8"/>
  <c r="C16" i="8"/>
  <c r="G16" i="8"/>
  <c r="K16" i="8"/>
  <c r="O16" i="8"/>
  <c r="H17" i="8"/>
  <c r="L17" i="8"/>
  <c r="P17" i="8"/>
  <c r="E19" i="8"/>
  <c r="I19" i="8"/>
  <c r="M19" i="8"/>
  <c r="Q19" i="8"/>
  <c r="F20" i="8"/>
  <c r="J20" i="8"/>
  <c r="N20" i="8"/>
  <c r="C21" i="8"/>
  <c r="G21" i="8"/>
  <c r="K21" i="8"/>
  <c r="O21" i="8"/>
  <c r="H22" i="8"/>
  <c r="L22" i="8"/>
  <c r="P22" i="8"/>
  <c r="E23" i="8"/>
  <c r="I23" i="8"/>
  <c r="M23" i="8"/>
  <c r="Q23" i="8"/>
  <c r="F24" i="8"/>
  <c r="J24" i="8"/>
  <c r="N24" i="8"/>
  <c r="C25" i="8"/>
  <c r="G25" i="8"/>
  <c r="K25" i="8"/>
  <c r="O25" i="8"/>
  <c r="H26" i="8"/>
  <c r="L26" i="8"/>
  <c r="P26" i="8"/>
  <c r="E27" i="8"/>
  <c r="I27" i="8"/>
  <c r="M27" i="8"/>
  <c r="Q27" i="8"/>
  <c r="F28" i="8"/>
  <c r="J28" i="8"/>
  <c r="N28" i="8"/>
  <c r="C29" i="8"/>
  <c r="K29" i="8"/>
  <c r="O29" i="8"/>
  <c r="H30" i="8"/>
  <c r="L30" i="8"/>
  <c r="P30" i="8"/>
  <c r="E31" i="7"/>
  <c r="I31" i="7"/>
  <c r="K8" i="8"/>
  <c r="O8" i="8"/>
  <c r="H9" i="8"/>
  <c r="L9" i="8"/>
  <c r="P9" i="8"/>
  <c r="E10" i="8"/>
  <c r="I10" i="8"/>
  <c r="M10" i="8"/>
  <c r="Q10" i="8"/>
  <c r="F11" i="8"/>
  <c r="J11" i="8"/>
  <c r="N11" i="8"/>
  <c r="H12" i="8"/>
  <c r="L12" i="8"/>
  <c r="P12" i="8"/>
  <c r="E13" i="8"/>
  <c r="I13" i="8"/>
  <c r="M13" i="8"/>
  <c r="Q13" i="8"/>
  <c r="F14" i="8"/>
  <c r="J14" i="8"/>
  <c r="N14" i="8"/>
  <c r="C15" i="8"/>
  <c r="G15" i="8"/>
  <c r="K15" i="8"/>
  <c r="O15" i="8"/>
  <c r="H16" i="8"/>
  <c r="L16" i="8"/>
  <c r="P16" i="8"/>
  <c r="E17" i="8"/>
  <c r="I17" i="8"/>
  <c r="M17" i="8"/>
  <c r="Q17" i="8"/>
  <c r="F19" i="8"/>
  <c r="J19" i="8"/>
  <c r="N19" i="8"/>
  <c r="C20" i="8"/>
  <c r="G20" i="8"/>
  <c r="K20" i="8"/>
  <c r="O20" i="8"/>
  <c r="H21" i="8"/>
  <c r="L21" i="8"/>
  <c r="P21" i="8"/>
  <c r="E22" i="8"/>
  <c r="I22" i="8"/>
  <c r="M22" i="8"/>
  <c r="Q22" i="8"/>
  <c r="F23" i="8"/>
  <c r="J23" i="8"/>
  <c r="N23" i="8"/>
  <c r="C24" i="8"/>
  <c r="G24" i="8"/>
  <c r="K24" i="8"/>
  <c r="O24" i="8"/>
  <c r="H25" i="8"/>
  <c r="L25" i="8"/>
  <c r="P25" i="8"/>
  <c r="E26" i="8"/>
  <c r="I26" i="8"/>
  <c r="M26" i="8"/>
  <c r="Q26" i="8"/>
  <c r="F27" i="8"/>
  <c r="J27" i="8"/>
  <c r="N27" i="8"/>
  <c r="C28" i="8"/>
  <c r="G28" i="8"/>
  <c r="K28" i="8"/>
  <c r="O28" i="8"/>
  <c r="H29" i="8"/>
  <c r="L29" i="8"/>
  <c r="P29" i="8"/>
  <c r="E30" i="8"/>
  <c r="I30" i="8"/>
  <c r="M30" i="8"/>
  <c r="Q30" i="8"/>
  <c r="D7" i="9"/>
  <c r="D6" i="8"/>
  <c r="H6" i="8"/>
  <c r="L6" i="8"/>
  <c r="P6" i="8"/>
  <c r="D11" i="9"/>
  <c r="J11" i="9" s="1"/>
  <c r="D10" i="8"/>
  <c r="D18" i="9"/>
  <c r="J18" i="9" s="1"/>
  <c r="D17" i="8"/>
  <c r="D27" i="9"/>
  <c r="J27" i="9" s="1"/>
  <c r="D26" i="8"/>
  <c r="E6" i="8"/>
  <c r="M6" i="8"/>
  <c r="Q6" i="8"/>
  <c r="J7" i="8"/>
  <c r="N7" i="8"/>
  <c r="G8" i="8"/>
  <c r="D17" i="9"/>
  <c r="J17" i="9" s="1"/>
  <c r="D16" i="8"/>
  <c r="D22" i="9"/>
  <c r="J22" i="9" s="1"/>
  <c r="D21" i="8"/>
  <c r="D30" i="9"/>
  <c r="J30" i="9" s="1"/>
  <c r="D29" i="8"/>
  <c r="J31" i="7"/>
  <c r="Q31" i="7"/>
  <c r="F31" i="45"/>
  <c r="J31" i="45"/>
  <c r="L31" i="6"/>
  <c r="F6" i="8"/>
  <c r="C7" i="8"/>
  <c r="C6" i="8"/>
  <c r="G6" i="8"/>
  <c r="K6" i="8"/>
  <c r="O6" i="8"/>
  <c r="D8" i="9"/>
  <c r="J8" i="9" s="1"/>
  <c r="D7" i="8"/>
  <c r="H7" i="8"/>
  <c r="L7" i="8"/>
  <c r="D12" i="9"/>
  <c r="J12" i="9" s="1"/>
  <c r="D11" i="8"/>
  <c r="D15" i="9"/>
  <c r="J15" i="9" s="1"/>
  <c r="D14" i="8"/>
  <c r="J19" i="9"/>
  <c r="D19" i="8"/>
  <c r="D24" i="9"/>
  <c r="J24" i="9" s="1"/>
  <c r="D23" i="8"/>
  <c r="D28" i="9"/>
  <c r="J28" i="9" s="1"/>
  <c r="D27" i="8"/>
  <c r="E7" i="9"/>
  <c r="D31" i="7"/>
  <c r="H31" i="7"/>
  <c r="O31" i="7"/>
  <c r="I7" i="9"/>
  <c r="D31" i="45"/>
  <c r="H31" i="45"/>
  <c r="L31" i="45"/>
  <c r="P31" i="45"/>
  <c r="F7" i="9"/>
  <c r="D31" i="6"/>
  <c r="G31" i="6"/>
  <c r="J31" i="6"/>
  <c r="Q31" i="6"/>
  <c r="D14" i="9"/>
  <c r="J14" i="9" s="1"/>
  <c r="D13" i="8"/>
  <c r="D23" i="9"/>
  <c r="J23" i="9" s="1"/>
  <c r="D22" i="8"/>
  <c r="D31" i="9"/>
  <c r="J31" i="9" s="1"/>
  <c r="D30" i="8"/>
  <c r="I6" i="8"/>
  <c r="F7" i="8"/>
  <c r="C8" i="8"/>
  <c r="D10" i="9"/>
  <c r="J10" i="9" s="1"/>
  <c r="D9" i="8"/>
  <c r="D13" i="9"/>
  <c r="J13" i="9" s="1"/>
  <c r="D12" i="8"/>
  <c r="D26" i="9"/>
  <c r="J26" i="9" s="1"/>
  <c r="D25" i="8"/>
  <c r="F31" i="7"/>
  <c r="M31" i="7"/>
  <c r="N31" i="45"/>
  <c r="I31" i="6"/>
  <c r="O31" i="6"/>
  <c r="J6" i="8"/>
  <c r="N6" i="8"/>
  <c r="G7" i="8"/>
  <c r="K7" i="8"/>
  <c r="O7" i="8"/>
  <c r="D9" i="9"/>
  <c r="J9" i="9" s="1"/>
  <c r="D8" i="8"/>
  <c r="D16" i="9"/>
  <c r="J16" i="9" s="1"/>
  <c r="D15" i="8"/>
  <c r="D21" i="9"/>
  <c r="J21" i="9" s="1"/>
  <c r="D20" i="8"/>
  <c r="D25" i="9"/>
  <c r="J25" i="9" s="1"/>
  <c r="D24" i="8"/>
  <c r="D29" i="9"/>
  <c r="J29" i="9" s="1"/>
  <c r="D28" i="8"/>
  <c r="C31" i="7"/>
  <c r="K31" i="7"/>
  <c r="N31" i="7"/>
  <c r="C31" i="45"/>
  <c r="G31" i="45"/>
  <c r="K31" i="45"/>
  <c r="O31" i="45"/>
  <c r="C31" i="6"/>
  <c r="F31" i="6"/>
  <c r="M31" i="6"/>
  <c r="P31" i="6"/>
  <c r="Q31" i="8" l="1"/>
  <c r="J7" i="9"/>
  <c r="P31" i="8"/>
  <c r="M31" i="8"/>
  <c r="N31" i="8"/>
  <c r="I31" i="8"/>
  <c r="G31" i="7"/>
  <c r="C31" i="8"/>
  <c r="E31" i="8"/>
  <c r="F31" i="8"/>
  <c r="D31" i="8"/>
  <c r="F32" i="9"/>
  <c r="I32" i="9"/>
  <c r="H31" i="8"/>
  <c r="K31" i="8"/>
  <c r="J31" i="8"/>
  <c r="L31" i="8"/>
  <c r="E32" i="9"/>
  <c r="O31" i="8"/>
  <c r="G31" i="8"/>
  <c r="D32" i="9"/>
  <c r="F24" i="36" l="1"/>
  <c r="E19" i="36"/>
  <c r="E24" i="36"/>
  <c r="I19" i="36"/>
  <c r="I24" i="36"/>
  <c r="D19" i="36"/>
  <c r="D24" i="36"/>
  <c r="F22" i="36"/>
  <c r="F16" i="36"/>
  <c r="F11" i="36"/>
  <c r="F8" i="36"/>
  <c r="F10" i="36"/>
  <c r="F28" i="36"/>
  <c r="F29" i="36"/>
  <c r="F13" i="36"/>
  <c r="F20" i="36"/>
  <c r="F14" i="36"/>
  <c r="F25" i="36"/>
  <c r="F30" i="36"/>
  <c r="F18" i="36"/>
  <c r="F23" i="36"/>
  <c r="F21" i="36"/>
  <c r="F12" i="36"/>
  <c r="F6" i="36"/>
  <c r="F26" i="36"/>
  <c r="F7" i="36"/>
  <c r="F17" i="36"/>
  <c r="F27" i="36"/>
  <c r="F15" i="36"/>
  <c r="F9" i="36"/>
  <c r="D15" i="36"/>
  <c r="D20" i="36"/>
  <c r="D27" i="36"/>
  <c r="D7" i="36"/>
  <c r="D22" i="36"/>
  <c r="D23" i="36"/>
  <c r="D25" i="36"/>
  <c r="D30" i="36"/>
  <c r="D13" i="36"/>
  <c r="D21" i="36"/>
  <c r="J32" i="9"/>
  <c r="D8" i="36"/>
  <c r="D17" i="36"/>
  <c r="D28" i="36"/>
  <c r="D26" i="36"/>
  <c r="D6" i="36"/>
  <c r="D9" i="36"/>
  <c r="D11" i="36"/>
  <c r="F19" i="36"/>
  <c r="D16" i="36"/>
  <c r="D10" i="36"/>
  <c r="D18" i="36"/>
  <c r="E18" i="36"/>
  <c r="E26" i="36"/>
  <c r="E10" i="36"/>
  <c r="E12" i="36"/>
  <c r="E7" i="36"/>
  <c r="E13" i="36"/>
  <c r="E9" i="36"/>
  <c r="E11" i="36"/>
  <c r="E8" i="36"/>
  <c r="E22" i="36"/>
  <c r="E6" i="36"/>
  <c r="E23" i="36"/>
  <c r="E28" i="36"/>
  <c r="E21" i="36"/>
  <c r="E27" i="36"/>
  <c r="E16" i="36"/>
  <c r="E15" i="36"/>
  <c r="E17" i="36"/>
  <c r="E29" i="36"/>
  <c r="E14" i="36"/>
  <c r="E25" i="36"/>
  <c r="E30" i="36"/>
  <c r="E20" i="36"/>
  <c r="D12" i="36"/>
  <c r="D29" i="36"/>
  <c r="D14" i="36"/>
  <c r="I28" i="36"/>
  <c r="I25" i="36"/>
  <c r="I30" i="36"/>
  <c r="I12" i="36"/>
  <c r="I14" i="36"/>
  <c r="I29" i="36"/>
  <c r="I16" i="36"/>
  <c r="I21" i="36"/>
  <c r="I6" i="36"/>
  <c r="I15" i="36"/>
  <c r="I22" i="36"/>
  <c r="I27" i="36"/>
  <c r="I7" i="36"/>
  <c r="I13" i="36"/>
  <c r="I9" i="36"/>
  <c r="I8" i="36"/>
  <c r="I17" i="36"/>
  <c r="I11" i="36"/>
  <c r="I23" i="36"/>
  <c r="I18" i="36"/>
  <c r="I10" i="36"/>
  <c r="I20" i="36"/>
  <c r="I26" i="36"/>
  <c r="K19" i="9" l="1"/>
  <c r="K10" i="9"/>
  <c r="J24" i="36"/>
  <c r="J29" i="36"/>
  <c r="J13" i="36"/>
  <c r="K21" i="9"/>
  <c r="K30" i="9"/>
  <c r="J11" i="36"/>
  <c r="J22" i="36"/>
  <c r="K8" i="9"/>
  <c r="J30" i="36"/>
  <c r="J20" i="36"/>
  <c r="K22" i="9"/>
  <c r="K9" i="9"/>
  <c r="K28" i="9"/>
  <c r="K14" i="9"/>
  <c r="K7" i="9"/>
  <c r="K16" i="9"/>
  <c r="K31" i="9"/>
  <c r="D31" i="36"/>
  <c r="E31" i="36"/>
  <c r="J27" i="36"/>
  <c r="J18" i="36"/>
  <c r="J9" i="36"/>
  <c r="J8" i="36"/>
  <c r="J14" i="36"/>
  <c r="J12" i="36"/>
  <c r="K17" i="9"/>
  <c r="K13" i="9"/>
  <c r="K12" i="9"/>
  <c r="K27" i="9"/>
  <c r="I31" i="36"/>
  <c r="J10" i="36"/>
  <c r="J26" i="36"/>
  <c r="K29" i="9"/>
  <c r="J19" i="36"/>
  <c r="K25" i="9"/>
  <c r="J7" i="36"/>
  <c r="K24" i="9"/>
  <c r="J16" i="36"/>
  <c r="F31" i="36"/>
  <c r="J6" i="36"/>
  <c r="J17" i="36"/>
  <c r="K18" i="9"/>
  <c r="J28" i="36"/>
  <c r="J25" i="36"/>
  <c r="J21" i="36"/>
  <c r="J23" i="36"/>
  <c r="J15" i="36"/>
  <c r="K23" i="9"/>
  <c r="K11" i="9"/>
  <c r="K26" i="9"/>
  <c r="K15" i="9"/>
  <c r="K32" i="9" l="1"/>
  <c r="J31" i="36"/>
</calcChain>
</file>

<file path=xl/sharedStrings.xml><?xml version="1.0" encoding="utf-8"?>
<sst xmlns="http://schemas.openxmlformats.org/spreadsheetml/2006/main" count="2242" uniqueCount="324">
  <si>
    <t>Company</t>
  </si>
  <si>
    <t xml:space="preserve">Profit Transferred from Revenue </t>
  </si>
  <si>
    <t>Investment Income</t>
  </si>
  <si>
    <t>Other Income</t>
  </si>
  <si>
    <t>Total Income</t>
  </si>
  <si>
    <t>Loss Transferred From Revenue</t>
  </si>
  <si>
    <t>Management Expenses</t>
  </si>
  <si>
    <t>Total Outgo</t>
  </si>
  <si>
    <t>Profit / (Loss) Before Taxation</t>
  </si>
  <si>
    <t>Provision for Taxation</t>
  </si>
  <si>
    <t>Profit/(Loss) After Taxation</t>
  </si>
  <si>
    <t>Unappropriated Profit/(Loss) BF</t>
  </si>
  <si>
    <t>Transfer To Reserves</t>
  </si>
  <si>
    <t>Other Appropriations</t>
  </si>
  <si>
    <t>Dividend</t>
  </si>
  <si>
    <t>Unappropriated Profit /(Loss) CF</t>
  </si>
  <si>
    <t>INSURERS</t>
  </si>
  <si>
    <t>AAR INSURANCE KENYA</t>
  </si>
  <si>
    <t xml:space="preserve">AFRICAN MERCHANT ASSURANCE </t>
  </si>
  <si>
    <t>AIG INSURANCE COMPANY</t>
  </si>
  <si>
    <t>APA INSURANCE COMPANY</t>
  </si>
  <si>
    <t>CIC GENERAL INSURANCE COMPANY</t>
  </si>
  <si>
    <t>CORPORATE INSURANCE COMPANY</t>
  </si>
  <si>
    <t>DIRECTLINE ASSURANCE COMPANY</t>
  </si>
  <si>
    <t xml:space="preserve">FIDELITY SHIELD INSURANCE  </t>
  </si>
  <si>
    <t>FIRST ASSURANCE COMPANY</t>
  </si>
  <si>
    <t>GA INSURANCE COMPANY</t>
  </si>
  <si>
    <t xml:space="preserve">GEMINIA INSURANCE COMPANY </t>
  </si>
  <si>
    <t>HERITAGE INSURANCE COMPANY</t>
  </si>
  <si>
    <t>ICEA LION GENERAL INSURANCE</t>
  </si>
  <si>
    <t xml:space="preserve">INTRA-AFRICA ASSURANCE </t>
  </si>
  <si>
    <t xml:space="preserve">INVESCO ASSURANCE COMPANY </t>
  </si>
  <si>
    <t>JUBILEE INSURANCE COMPANY</t>
  </si>
  <si>
    <t xml:space="preserve">KENINDIA ASSURANCE COMPANY </t>
  </si>
  <si>
    <t>KENYA ORIENT INSURANCE</t>
  </si>
  <si>
    <t>MADISON INSURANCE COMPANY</t>
  </si>
  <si>
    <t>MAYFAIR INSURANCE COMPANY</t>
  </si>
  <si>
    <t xml:space="preserve">OCCIDENTAL INSURANCE COMPANY </t>
  </si>
  <si>
    <t>TAKAFUL INSURANCE OF AFRICA</t>
  </si>
  <si>
    <t>TAUSI ASSURANCE COMPANY</t>
  </si>
  <si>
    <t xml:space="preserve">THE KENYAN ALLIANCE INSURANCE </t>
  </si>
  <si>
    <t xml:space="preserve">THE MONARCH INSURANCE </t>
  </si>
  <si>
    <t xml:space="preserve">TRIDENT INSURANCE COMPANY </t>
  </si>
  <si>
    <t>UAP INSURANCE COMPANY</t>
  </si>
  <si>
    <t>XPLICO INSURANCE COMPANY</t>
  </si>
  <si>
    <t>TOTAL</t>
  </si>
  <si>
    <t>REINSURERS</t>
  </si>
  <si>
    <t>CONTINENTAL REINSURANCE</t>
  </si>
  <si>
    <t>KENYA REINSURANCE CORPORATION</t>
  </si>
  <si>
    <t>GRAND TOTAL</t>
  </si>
  <si>
    <t>Amounts in Thousand Shillings</t>
  </si>
  <si>
    <t xml:space="preserve">APA LIFE ASSURANCE COMPANY </t>
  </si>
  <si>
    <t>CAPEX LIFE ASSURANCE COMPANY</t>
  </si>
  <si>
    <t>CIC LIFE ASSURANCE COMPANY</t>
  </si>
  <si>
    <t xml:space="preserve">FIRST ASSURANCE COMPANY </t>
  </si>
  <si>
    <t xml:space="preserve">GA LIFE ASSURANCE COMPANY </t>
  </si>
  <si>
    <t>GEMINIA INSURANCE COMPANY</t>
  </si>
  <si>
    <t xml:space="preserve">ICEA LION LIFE ASSURANCE </t>
  </si>
  <si>
    <t xml:space="preserve">JUBILEE INSURANCE COMPANY </t>
  </si>
  <si>
    <t>KENINDIA ASSURANCE COMPANY</t>
  </si>
  <si>
    <t xml:space="preserve">OLD MUTUAL LIFE ASSURANCE </t>
  </si>
  <si>
    <t xml:space="preserve">PIONEER ASSURANCE COMPANY </t>
  </si>
  <si>
    <t>THE KENYAN ALLIANCE INSURANCE</t>
  </si>
  <si>
    <t>THE MONARCH INSURANCE</t>
  </si>
  <si>
    <t>UAP LIFE ASSURANCE COMPANY</t>
  </si>
  <si>
    <t xml:space="preserve">EAST AFRICA REINSURANCE </t>
  </si>
  <si>
    <t>Life Fund BF</t>
  </si>
  <si>
    <t>Gross Premium</t>
  </si>
  <si>
    <t xml:space="preserve">Net Premium </t>
  </si>
  <si>
    <t>Other (Fee) Income</t>
  </si>
  <si>
    <t>Total Benefits</t>
  </si>
  <si>
    <t>Surrenders_x000D_</t>
  </si>
  <si>
    <t>Bonuses Paid</t>
  </si>
  <si>
    <t>Annuities Paid</t>
  </si>
  <si>
    <t>Net Commisions</t>
  </si>
  <si>
    <t xml:space="preserve">Expense of Management </t>
  </si>
  <si>
    <t>Investment Expenses</t>
  </si>
  <si>
    <t>Transfer To (From) P &amp; L</t>
  </si>
  <si>
    <t>Life Fund CF</t>
  </si>
  <si>
    <t xml:space="preserve">EAST AFRICAN REINSURANCE </t>
  </si>
  <si>
    <t>Life Assurances</t>
  </si>
  <si>
    <t>Annuities</t>
  </si>
  <si>
    <t>Group Life</t>
  </si>
  <si>
    <t>Group Credit</t>
  </si>
  <si>
    <t>Total</t>
  </si>
  <si>
    <t>Market Share (%)</t>
  </si>
  <si>
    <t>SAHAM INSURANCE COMPANY</t>
  </si>
  <si>
    <t>Claims</t>
  </si>
  <si>
    <t>APA LIFE ASSURANCE COMPANY</t>
  </si>
  <si>
    <t xml:space="preserve">CAPEX LIFE ASSURANCE COMPANY </t>
  </si>
  <si>
    <t xml:space="preserve">CORPORATE INSURANCE COMPANY </t>
  </si>
  <si>
    <t>Share Capital</t>
  </si>
  <si>
    <t xml:space="preserve">Share Premium_x000D_
</t>
  </si>
  <si>
    <t>Revaluation Reserves</t>
  </si>
  <si>
    <t>Statutory Reserves</t>
  </si>
  <si>
    <t>Retained Earnings</t>
  </si>
  <si>
    <t>Other Reserves</t>
  </si>
  <si>
    <t xml:space="preserve">Total Equity_x000D_
</t>
  </si>
  <si>
    <t>Underwriting Provisions</t>
  </si>
  <si>
    <t>Actuarial Contract Liabilities</t>
  </si>
  <si>
    <t>LongTerm Liabilities</t>
  </si>
  <si>
    <t>Current Liabilities</t>
  </si>
  <si>
    <t>Total Equity And Liabilities</t>
  </si>
  <si>
    <t>Land And Buildings</t>
  </si>
  <si>
    <t>Investment Property</t>
  </si>
  <si>
    <t>Other Fixed Assets</t>
  </si>
  <si>
    <t>Government Securities</t>
  </si>
  <si>
    <t>Other Securities</t>
  </si>
  <si>
    <t>Investment in Related Companies</t>
  </si>
  <si>
    <t>Corporate Bonds</t>
  </si>
  <si>
    <t>Commercial Papers</t>
  </si>
  <si>
    <t>Debentures</t>
  </si>
  <si>
    <t>Ordinary Shares Quoted</t>
  </si>
  <si>
    <t>Ordinary Shares Unquoted</t>
  </si>
  <si>
    <t>Preference Shares Quoted</t>
  </si>
  <si>
    <t>Preference Shares Unquoted</t>
  </si>
  <si>
    <t>Loans Secured &amp; Unsecured</t>
  </si>
  <si>
    <t>Mortgages</t>
  </si>
  <si>
    <t>Term Deposits</t>
  </si>
  <si>
    <t>Cash and Cash Balances</t>
  </si>
  <si>
    <t>Outstanding Premiums</t>
  </si>
  <si>
    <t>Other Receivables</t>
  </si>
  <si>
    <t>Other Assets</t>
  </si>
  <si>
    <t>Intangible Assets</t>
  </si>
  <si>
    <t>Total Assets</t>
  </si>
  <si>
    <t>Continued from previous page</t>
  </si>
  <si>
    <t>GA LIFE INSURANCE COMPANY</t>
  </si>
  <si>
    <t>ICEA LION LIFE ASSURANCE COMPANY</t>
  </si>
  <si>
    <t xml:space="preserve">MADISON INSURANCE COMPANY </t>
  </si>
  <si>
    <t xml:space="preserve">OLD MUTUAL ASSURANCE COMPANY </t>
  </si>
  <si>
    <t>PIONEER ASSURANCE COMPANY</t>
  </si>
  <si>
    <t xml:space="preserve">THE MONARCH INSURANCE COMPANY </t>
  </si>
  <si>
    <t xml:space="preserve">TOTAL
</t>
  </si>
  <si>
    <t>KENYA ORIENT LIFE ASSURANCE</t>
  </si>
  <si>
    <t>Continued next page</t>
  </si>
  <si>
    <t>LIBERTY LIFE ASSURANCE</t>
  </si>
  <si>
    <t>PRUDENTIAL LIFE ASSURANCE</t>
  </si>
  <si>
    <t>SAHAM ASSURANCE</t>
  </si>
  <si>
    <t>LIBERTY LIFE ASSURANCE COMPANY</t>
  </si>
  <si>
    <t>BRITAM GENERAL INSURANCE</t>
  </si>
  <si>
    <t xml:space="preserve">Permanent Health </t>
  </si>
  <si>
    <t>PACIS INSURANCE COMPANY</t>
  </si>
  <si>
    <t>RESOLUTION INSURANCE COMPANY</t>
  </si>
  <si>
    <t xml:space="preserve">SAHAM INSURANCE COMPANY </t>
  </si>
  <si>
    <t>BARCLAYS LIFE</t>
  </si>
  <si>
    <t>ALLIANZ INSURANCE COMPANY</t>
  </si>
  <si>
    <t>TABLE OF CONTENTS</t>
  </si>
  <si>
    <t>Link</t>
  </si>
  <si>
    <t>Description</t>
  </si>
  <si>
    <t>INSURANCE REGULATORY AUTHORITY</t>
  </si>
  <si>
    <t>Quarterly</t>
  </si>
  <si>
    <t>Annual</t>
  </si>
  <si>
    <t>Quarterly (Unaudited)</t>
  </si>
  <si>
    <t>BRITAM LIFE ASSURANCE</t>
  </si>
  <si>
    <t>SANLAM LIFE ASSURANCE</t>
  </si>
  <si>
    <t xml:space="preserve"> YEAR</t>
  </si>
  <si>
    <t>PIONEER INSURANCE COMPANY</t>
  </si>
  <si>
    <t>SANLAM INSURANE COMPANY</t>
  </si>
  <si>
    <t>Unappropriated 
Profit /(Loss) CF</t>
  </si>
  <si>
    <t>Pensions</t>
  </si>
  <si>
    <t>Investments</t>
  </si>
  <si>
    <t>Life</t>
  </si>
  <si>
    <t>General</t>
  </si>
  <si>
    <t>Industry</t>
  </si>
  <si>
    <t>Insurers</t>
  </si>
  <si>
    <t>Reinsurers</t>
  </si>
  <si>
    <t xml:space="preserve">APPENDIX 1 </t>
  </si>
  <si>
    <t>APPENDIX 2'</t>
  </si>
  <si>
    <t>APPENDIX 3'</t>
  </si>
  <si>
    <t>APPENDIX 4'</t>
  </si>
  <si>
    <t>APPENDIX 5'</t>
  </si>
  <si>
    <t>APPENDIX 6'</t>
  </si>
  <si>
    <t>APPENDIX 7'</t>
  </si>
  <si>
    <t>APPENDIX 8'</t>
  </si>
  <si>
    <t>APPENDIX 9'</t>
  </si>
  <si>
    <t>APPENDIX 10'</t>
  </si>
  <si>
    <t>APPENDIX 11'</t>
  </si>
  <si>
    <t>APPENDIX 12'</t>
  </si>
  <si>
    <t>APPENDIX 13'</t>
  </si>
  <si>
    <t>APPENDIX 14'</t>
  </si>
  <si>
    <t>APPENDIX 15'</t>
  </si>
  <si>
    <t>APPENDIX 16'</t>
  </si>
  <si>
    <t>APPENDIX 17'</t>
  </si>
  <si>
    <t>APPENDIX 18'</t>
  </si>
  <si>
    <t>APPENDIX 19'</t>
  </si>
  <si>
    <t>APPENDIX 20 i'</t>
  </si>
  <si>
    <t>APPENDIX 20 ii'</t>
  </si>
  <si>
    <t>APPENDIX 20 iii'</t>
  </si>
  <si>
    <t>APPENDIX 21 i'</t>
  </si>
  <si>
    <t>APPENDIX 21 ii'</t>
  </si>
  <si>
    <t>APPENDIX 21 iii'</t>
  </si>
  <si>
    <t>APPENDIX  21 iv'</t>
  </si>
  <si>
    <t>Reinsures</t>
  </si>
  <si>
    <t>TYPE OF INDUSTRY STATISTICS</t>
  </si>
  <si>
    <t>PERIOD ENDED</t>
  </si>
  <si>
    <t>RELIANCE AND LIMITATIONS</t>
  </si>
  <si>
    <t>Figures in %</t>
  </si>
  <si>
    <t>The insurance information contained in this workbook has been extracted from the quarterly unaudited returns submitted to the Authority in line with Section 54 of the Insurance Act. No adjustments have been made to the returns’ data except where necessary in consultation with the affected insurer(s) or reinsurer(s).
The publication of any summary of the returns in this report does not necessarily mean that the returns so summarized have satisfied all the requirements of the Insurance Act, or that the Commissioner of Insurance approves the accuracy or the contents of the returns
Where necessary, figures have been adjusted to eliminate errors in totals due to rounding off, and are given in thousands Kenya shillings (‘000’ KES) except where otherwise stated.</t>
  </si>
  <si>
    <t xml:space="preserve">METROPOLITAN CANNON INSURANCE </t>
  </si>
  <si>
    <t>METROPOLITAN CANNON INSURANCE</t>
  </si>
  <si>
    <t>MUA INSURANCE COMPANY</t>
  </si>
  <si>
    <t xml:space="preserve">Aviation </t>
  </si>
  <si>
    <t>Engineering</t>
  </si>
  <si>
    <t>Fire Domestic</t>
  </si>
  <si>
    <t>Fire Industrial</t>
  </si>
  <si>
    <t>Liability</t>
  </si>
  <si>
    <t>Marine</t>
  </si>
  <si>
    <t>Motor Private</t>
  </si>
  <si>
    <t>Motor Commercial</t>
  </si>
  <si>
    <t>Motor Commercial PSV</t>
  </si>
  <si>
    <t>Personal Accident</t>
  </si>
  <si>
    <t>Theft</t>
  </si>
  <si>
    <t>Workmens' Compensation</t>
  </si>
  <si>
    <t>Medical</t>
  </si>
  <si>
    <t>Miscellaneous</t>
  </si>
  <si>
    <t xml:space="preserve">Total_x000D_
</t>
  </si>
  <si>
    <t xml:space="preserve">TOTAL </t>
  </si>
  <si>
    <t>figures in %</t>
  </si>
  <si>
    <t>PIONEER GENERAL INSURANCE</t>
  </si>
  <si>
    <t>SANLAM INSURANCE COMPANY</t>
  </si>
  <si>
    <t>METROPOLITAN CANNON</t>
  </si>
  <si>
    <t xml:space="preserve">Gross Direct Premium </t>
  </si>
  <si>
    <t>Inward Reinsurance</t>
  </si>
  <si>
    <t xml:space="preserve">Outward Reinsurance </t>
  </si>
  <si>
    <t>Net Premium Written</t>
  </si>
  <si>
    <t>UPR B/F</t>
  </si>
  <si>
    <t xml:space="preserve"> Unexpired Risk Reserve (B/F) </t>
  </si>
  <si>
    <t xml:space="preserve">UPR C/F_x000D_
</t>
  </si>
  <si>
    <t>Net Earned Premium Income</t>
  </si>
  <si>
    <t>Incurred Claims</t>
  </si>
  <si>
    <t>Underwriting Profit /(Loss)</t>
  </si>
  <si>
    <t xml:space="preserve">Operating Profit_x000D_
</t>
  </si>
  <si>
    <t xml:space="preserve">AAR INSURANCE KENYA </t>
  </si>
  <si>
    <t xml:space="preserve">AIG INSURANCE COMPANY </t>
  </si>
  <si>
    <t xml:space="preserve">APA INSURANCE COMPANY </t>
  </si>
  <si>
    <t>BRITAM GENERAL INSURANCE COMPANY</t>
  </si>
  <si>
    <t xml:space="preserve">CONTINENTAL REINSURANCE </t>
  </si>
  <si>
    <t>Amounts in thousand Shillings</t>
  </si>
  <si>
    <t xml:space="preserve">EAST AFRICA REINSURANCE COMPANY </t>
  </si>
  <si>
    <t xml:space="preserve">FIDELITY SHIELD INSURANCE COMPANY </t>
  </si>
  <si>
    <t>GA GENERAL INSURANCE COMPANY</t>
  </si>
  <si>
    <t>GEMINIA INSURANCE COMPANY LIMITED</t>
  </si>
  <si>
    <t xml:space="preserve">HERITAGE INSURANCE COMPANY </t>
  </si>
  <si>
    <t xml:space="preserve">ICEA LION GENERAL INSURANCE COMPANY </t>
  </si>
  <si>
    <t xml:space="preserve">INTRA-AFRICA ASSURANCE COMPANY </t>
  </si>
  <si>
    <t xml:space="preserve">KENYA ORIENT INSURANCE COMPANY </t>
  </si>
  <si>
    <t xml:space="preserve">MAYFAIR INSURANCE COMPANY </t>
  </si>
  <si>
    <t xml:space="preserve">PACIS INSURANCE COMPANY </t>
  </si>
  <si>
    <t xml:space="preserve">PIONEER GENERAL INSURANCE </t>
  </si>
  <si>
    <t>RESOLUTION  INSURANCE COMPANY</t>
  </si>
  <si>
    <t xml:space="preserve">TAKAFUL INSURANCE OF AFRICA </t>
  </si>
  <si>
    <t>THE KENYAN ALLIANCE INSURANCE COMPANY</t>
  </si>
  <si>
    <t>THE MONARCH INSURANCE COMPANY</t>
  </si>
  <si>
    <t xml:space="preserve">UAP INSURANCE COMPANY </t>
  </si>
  <si>
    <t xml:space="preserve">XPLICO INSURANCE COMPANY </t>
  </si>
  <si>
    <t>Ordinary Shares UnQuoted</t>
  </si>
  <si>
    <t>METROPOLITAN CANNON GENERAL</t>
  </si>
  <si>
    <t>GHANA RE-INSURANCE COMPANY LIMITED</t>
  </si>
  <si>
    <t>GHANA REINSURANCE COMPANY</t>
  </si>
  <si>
    <t>WAICA REINSURANCE KENYA LIMITED</t>
  </si>
  <si>
    <t xml:space="preserve"> </t>
  </si>
  <si>
    <t>KUSCCO MUTUAL ASSURANCE LIMITED</t>
  </si>
  <si>
    <t>Equity</t>
  </si>
  <si>
    <t>Assets</t>
  </si>
  <si>
    <t>30th September 2019</t>
  </si>
  <si>
    <t>2019 QUARTER THREE STATISTICS</t>
  </si>
  <si>
    <t>SUMMARY OF GENERAL INSURANCE BUSINESS PROFIT &amp; LOSS ACCOUNTS FOR THE PERIOD ENDED 30.09.2019</t>
  </si>
  <si>
    <t>SUMMARY OF LONG TERM INSURANCE BUSINESS PROFIT &amp; LOSS ACCOUNTS  FOR THE PERIOD ENDED 30.09.2019</t>
  </si>
  <si>
    <t>SUMMARY OF LONG TERM INSURANCE BUSINESS GROSS PREMIUM INCOME FOR THE PERIOD ENDED 30.09.2019</t>
  </si>
  <si>
    <t>SUMMARY OF LONG TERM INSURANCE BUSINESS MARKET SHARE PER CLASS FOR THE PERIOD ENDED 30.09.2019</t>
  </si>
  <si>
    <t>SUMMARY OF LIFE ASSURANCE BUSINESS REVENUE ACCOUNTS FOR THE PERIOD ENDED 30.09.2019</t>
  </si>
  <si>
    <t>SUMMARY OF ANNUITIES BUSINESS REVENUE ACCOUNTS FOR THE PERIOD ENDED 30.09.2019</t>
  </si>
  <si>
    <t>SUMMARY OF GROUP LIFE BUSINESS REVENUE ACCOUNTS FOR THE PERIOD ENDED 30.09.2019</t>
  </si>
  <si>
    <t>SUMMARY OF GROUP CREDIT BUSINESS REVENUE ACCOUNTS FOR THE PERIOD ENDED 30.09.2019</t>
  </si>
  <si>
    <t>SUMMARY OF INVESTMENTS BUSINESS REVENUE ACCOUNTS FOR THE PERIOD ENDED 30.09.2019</t>
  </si>
  <si>
    <t>SUMMARY OF PERMANENT HEALTH BUSINESS REVENUE ACCOUNTS FOR THE PERIOD ENDED 30.09.2019</t>
  </si>
  <si>
    <t>SUMMARY OF PENSIONS BUSINESS REVENUE ACCOUNTS FOR THE PERIOD ENDED 30.09.2019</t>
  </si>
  <si>
    <t>SUMMARY OF COMBINED LONG TERM BUSINESS REVENUE ACCOUNTS FOR THE PERIOD ENDED 30.09.2019</t>
  </si>
  <si>
    <t>SUMMARY OF GROSS  PREMIUM INCOME UNDER GENERAL INSURANCE BUSINESS FOR THE PERIOD ENDED 30.09.2019</t>
  </si>
  <si>
    <t>SUMMARY OF GENERAL INSURANCE BUSINESS MARKET SHARE PER CLASS FOR THE PERIOD ENDED 30.09.2019</t>
  </si>
  <si>
    <t>SUMMARY OF CLAIMS PAID UNDER GENERAL INSURANCE BUSINESS FOR THE PERIOD ENDED 30.09.2019</t>
  </si>
  <si>
    <t>SUMMARY OF CLAIMS INCURRED UNDER GENERAL INSURANCE BUSINESS FOR THE PERIOD ENDED 30.09.2019</t>
  </si>
  <si>
    <t>SUMMARY OF INCURRED CLAIMS RATIOS UNDER GENERAL INSURANCE BUSINESS FOR THE PERIOD ENDED 30.09.2019</t>
  </si>
  <si>
    <t>SUMMARY OF UNDERWRITING PROFITS UNDER GENERAL INSURANCE BUSINESS FOR THE PERIOD ENDED 30.09.2019</t>
  </si>
  <si>
    <t>SUMMARY OF GENERAL INSURANCE BUSINESS REVENUE ACCOUNTS FOR THE PERIOD ENDED 30.09.2019</t>
  </si>
  <si>
    <t>SUMMARY OF LONG TERM INSURANCE BUSINESS BALANCE SHEETS AS AT 30.09.2019</t>
  </si>
  <si>
    <t>SUMMARY OF GENERAL INSURANCE BUSINESS BALANCE SHEETS AS AT 30.09.2019</t>
  </si>
  <si>
    <t>APPENDIX 1: SUMMARY OF GENERAL INSURANCE BUSINESS PROFIT &amp; LOSS ACCOUNTS FOR THE PERIOD ENDED 30.09.2019</t>
  </si>
  <si>
    <t>APPENDIX 2: SUMMARY OF LONG TERM INSURANCE BUSINESS PROFIT &amp; LOSS ACCOUNTS  FOR THE PERIOD ENDED 30.09.2019</t>
  </si>
  <si>
    <t>APPENDIX 3: SUMMARY OF LONG TERM INSURANCE BUSINESS GROSS PREMIUM INCOME FOR THE PERIOD ENDED 30.09.2019</t>
  </si>
  <si>
    <t>APPENDIX 4: SUMMARY OF LONG TERM INSURANCE BUSINESS MARKET SHARE (GROSS PREMIUM INCOME) PER CLASS FOR THE PERIOD ENDED 30.09.2019</t>
  </si>
  <si>
    <t>APPENDIX 5: SUMMARY OF LIFE ASSURANCE BUSINESS REVENUE ACCOUNTS FOR THE PERIOD ENDED 30.09.2019</t>
  </si>
  <si>
    <t>APPENDIX 6: SUMMARY OF ANNUITIES BUSINESS REVENUE ACCOUNTS FOR THE PERIOD ENDED 30.09.2019</t>
  </si>
  <si>
    <t>APPENDIX 7: SUMMARY OF GROUP LIFE BUSINESS REVENUE ACCOUNTS FOR THE PERIOD ENDED 30.09.2019</t>
  </si>
  <si>
    <t>APPENDIX 8: SUMMARY OF GROUP CREDIT BUSINESS REVENUE ACCOUNTS FOR THE PERIOD ENDED 30.09.2019</t>
  </si>
  <si>
    <t>APPENDIX 9: SUMMARY OF INVESTMENTS BUSINESS REVENUE ACCOUNTS FOR THE PERIOD ENDED 30.09.2019</t>
  </si>
  <si>
    <t>APPENDIX 10: SUMMARY OF PERMANENT HEALTH BUSINESS REVENUE ACCOUNTS FOR THE PERIOD ENDED 30.09.2019</t>
  </si>
  <si>
    <t>APPENDIX 11: SUMMARY OF PENSIONS BUSINESS REVENUE ACCOUNTS FOR THE PERIOD ENDED 30.09.2019</t>
  </si>
  <si>
    <t>APPENDIX 12: SUMMARY OF COMBINED LONG TERM BUSINESS REVENUE ACCOUNTS FOR THE PERIOD ENDED 30.09.2019</t>
  </si>
  <si>
    <t>APPENDIX 13: SUMMARY OF GROSS  PREMIUM INCOME UNDER GENERAL INSURANCE BUSINESS FOR THE PERIOD ENDED 30.09.2019</t>
  </si>
  <si>
    <t>APPENDIX 14: SUMMARY OF GENERAL INSURANCE BUSINESS MARKET SHARE (GROSS PREMIUM INCOME) PER CLASS FOR THE PERIOD ENDED 30.09.2019</t>
  </si>
  <si>
    <t>APPENDIX 15: SUMMARY OF CLAIMS PAID UNDER GENERAL INSURANCE BUSINESS FOR THE PERIOD ENDED 30.09.2019</t>
  </si>
  <si>
    <t>APPENDIX 16: SUMMARY OF CLAIMS INCURRED UNDER GENERAL INSURANCE BUSINESS FOR THE PERIOD ENDED 30.09.2019</t>
  </si>
  <si>
    <t>APPENDIX 17: SUMMARY OF INCURRED CLAIMS RATIOS UNDER GENERAL INSURANCE BUSINESS FOR THE PERIOD ENDED 30.09.2019</t>
  </si>
  <si>
    <t>APPENDIX 18: SUMMARY OF UNDERWRITING PROFITS UNDER GENERAL INSURANCE BUSINESS FOR THE PERIOD ENDED 30.09.2019</t>
  </si>
  <si>
    <t>APPENDIX 18: SUMMARY OF GROSS DIRECT PREMIUM UNDER GENERAL INSURANCE BUSINESS FOR THE PERIOD ENDED 31.09.2019</t>
  </si>
  <si>
    <t>APPENDIX 18: SUMMARY OF INWARD REINSURANCE PREMIUM UNDER GENERAL INSURANCE BUSINESS FOR THE PERIOD ENDED 31.09.2019</t>
  </si>
  <si>
    <t>APPENDIX 18: SUMMARY OF MANAGEMENT EXPENSES UNDER GENERAL INSURANCE BUSINESS FOR THE PERIOD ENDED 31.09.2019</t>
  </si>
  <si>
    <t>APPENDIX 18: SUMMARY OF NET PREMIUM INCOME UNDER GENERAL INSURANCE BUSINESS FOR THE PERIOD ENDED 31.09.2019</t>
  </si>
  <si>
    <t>APPENDIX 18: SUMMARY OF COMMISSIONS UNDER GENERAL INSURANCE BUSINESS FOR THE PERIOD ENDED 31.09.2019</t>
  </si>
  <si>
    <t>APPENDIX 18: SUMMARY OF NET EARNED PREMIUM INCOME UNDER GENERAL INSURANCE BUSINESS FOR THE PERIOD ENDED 31.09.2019</t>
  </si>
  <si>
    <t>APPENDIX 19: SUMMARY OF GENERAL INSURANCE BUSINESS REVENUE ACCOUNTS FOR THE PERIOD ENDED 30.09.2019</t>
  </si>
  <si>
    <t>APPENDIX 20 i: SUMMARY OF LONG TERM INSURANCE BUSINESS BALANCE SHEETS AS AT 30.09.2019</t>
  </si>
  <si>
    <t>APPENDIX 20 ii: SUMMARY OF LONG TERM INSURANCE BUSINESS BALANCE SHEETS AS AT 30.09.2019</t>
  </si>
  <si>
    <t>APPENDIX 20 iii: SUMMARY OF LONG TERM INSURANCE BUSINESS BALANCE SHEETS AS AT 30.09.2019</t>
  </si>
  <si>
    <t>APPENDIX 21 i: SUMMARY OF GENERAL INSURANCE BUSINESS BALANCE SHEETS AS AT 30.09.2019</t>
  </si>
  <si>
    <t>APPENDIX 21 ii: SUMMARY OF GENERAL INSURANCE BUSINESS BALANCE SHEETS AS AT 30.09.2019</t>
  </si>
  <si>
    <t>APPENDIX 21 iii: SUMMARY OF GENERAL INSURANCE BUSINESS BALANCE SHEETS AS AT 30.09.2019</t>
  </si>
  <si>
    <t>APPENDIX 21 iv: SUMMARY OF GENERAL INSURANCE BUSINESS BALANCE SHEETS AS AT 30.09.2019</t>
  </si>
  <si>
    <t>LINKED INVESTMENTS</t>
  </si>
  <si>
    <t>NON-LINKED INVESTMENTS</t>
  </si>
  <si>
    <t>INVESTMENTS</t>
  </si>
  <si>
    <t>PERSONAL PENSIONS</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</si>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</sst>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3" formatCode="_-* #,##0.00_-;\-* #,##0.00_-;_-* &quot;-&quot;??_-;_-@_-"/>
    <numFmt numFmtId="164" formatCode="_(* #,##0.00_);_(* \(#,##0.00\);_(* &quot;-&quot;??_);_(@_)"/>
    <numFmt numFmtId="165" formatCode="_(* #,##0_);_(* \(\ #,##0\ \);_(* &quot;-&quot;??_);_(\ @_ \)"/>
    <numFmt numFmtId="166" formatCode="_-* #,##0_-;\-* #,##0_-;_-* &quot;-&quot;??_-;_-@_-"/>
    <numFmt numFmtId="167" formatCode="_(* #,##0_);_(* \(#,##0\);_(* &quot;-&quot;??_);_(@_)"/>
    <numFmt numFmtId="168" formatCode="_(* #,##0.00_);_(* \(\ #,##0.00\ \);_(* &quot;-&quot;??_);_(\ @_ \)"/>
    <numFmt numFmtId="169" formatCode="0.0"/>
    <numFmt numFmtId="170" formatCode="0.000%"/>
  </numFmts>
  <fonts count="46" x14ac:knownFonts="1">
    <font>
      <sz val="11"/>
      <color theme="1"/>
      <name val="Calibri"/>
      <family val="2"/>
      <scheme val="minor"/>
    </font>
    <font>
      <sz val="10"/>
      <name val="Tahoma"/>
      <family val="2"/>
    </font>
    <font>
      <sz val="11"/>
      <color theme="1"/>
      <name val="Calibri"/>
      <family val="2"/>
      <scheme val="minor"/>
    </font>
    <font>
      <b/>
      <sz val="11"/>
      <color theme="1"/>
      <name val="Calibri"/>
      <family val="2"/>
      <scheme val="minor"/>
    </font>
    <font>
      <b/>
      <sz val="11"/>
      <name val="Bookman Old Style"/>
      <family val="1"/>
    </font>
    <font>
      <b/>
      <sz val="10"/>
      <name val="Bookman Old Style"/>
      <family val="1"/>
    </font>
    <font>
      <b/>
      <sz val="9"/>
      <name val="Bookman Old Style"/>
      <family val="1"/>
    </font>
    <font>
      <sz val="10"/>
      <color indexed="8"/>
      <name val="Bookman Old Style"/>
      <family val="1"/>
    </font>
    <font>
      <b/>
      <sz val="10"/>
      <color indexed="8"/>
      <name val="Bookman Old Style"/>
      <family val="1"/>
    </font>
    <font>
      <i/>
      <sz val="10"/>
      <color indexed="8"/>
      <name val="Bookman Old Style"/>
      <family val="1"/>
    </font>
    <font>
      <sz val="11"/>
      <color theme="1"/>
      <name val="Bookman Old Style"/>
      <family val="1"/>
    </font>
    <font>
      <b/>
      <sz val="11"/>
      <color theme="1"/>
      <name val="Bookman Old Style"/>
      <family val="1"/>
    </font>
    <font>
      <i/>
      <sz val="11"/>
      <color theme="1"/>
      <name val="Bookman Old Style"/>
      <family val="1"/>
    </font>
    <font>
      <sz val="10"/>
      <color theme="1"/>
      <name val="Bookman Old Style"/>
      <family val="1"/>
    </font>
    <font>
      <sz val="11"/>
      <name val="Bookman Old Style"/>
      <family val="1"/>
    </font>
    <font>
      <u/>
      <sz val="11"/>
      <color theme="10"/>
      <name val="Calibri"/>
      <family val="2"/>
      <scheme val="minor"/>
    </font>
    <font>
      <b/>
      <i/>
      <sz val="24"/>
      <color theme="4"/>
      <name val="Bookman Old Style"/>
      <family val="1"/>
    </font>
    <font>
      <b/>
      <i/>
      <sz val="24"/>
      <color rgb="FF996633"/>
      <name val="Bookman Old Style"/>
      <family val="1"/>
    </font>
    <font>
      <b/>
      <sz val="12"/>
      <color theme="1"/>
      <name val="Bookman Old Style"/>
      <family val="1"/>
    </font>
    <font>
      <b/>
      <sz val="18"/>
      <color theme="1"/>
      <name val="Bookman Old Style"/>
      <family val="1"/>
    </font>
    <font>
      <b/>
      <sz val="11"/>
      <color indexed="63"/>
      <name val="Calibri"/>
      <family val="2"/>
      <scheme val="minor"/>
    </font>
    <font>
      <b/>
      <sz val="11"/>
      <name val="Calibri"/>
      <family val="2"/>
      <scheme val="minor"/>
    </font>
    <font>
      <b/>
      <sz val="11"/>
      <color indexed="8"/>
      <name val="Calibri"/>
      <family val="2"/>
      <scheme val="minor"/>
    </font>
    <font>
      <sz val="10"/>
      <color theme="1"/>
      <name val="Arial"/>
      <family val="2"/>
    </font>
    <font>
      <b/>
      <sz val="10"/>
      <color indexed="63"/>
      <name val="Arial"/>
      <family val="2"/>
    </font>
    <font>
      <b/>
      <sz val="10"/>
      <name val="Arial"/>
      <family val="2"/>
    </font>
    <font>
      <b/>
      <sz val="10"/>
      <color theme="1"/>
      <name val="Arial"/>
      <family val="2"/>
    </font>
    <font>
      <b/>
      <sz val="10"/>
      <color indexed="8"/>
      <name val="Arial"/>
      <family val="2"/>
    </font>
    <font>
      <sz val="10"/>
      <color indexed="8"/>
      <name val="Arial"/>
      <family val="2"/>
    </font>
    <font>
      <sz val="11"/>
      <color indexed="8"/>
      <name val="Bookman Old Style"/>
      <family val="1"/>
    </font>
    <font>
      <b/>
      <sz val="11"/>
      <color indexed="8"/>
      <name val="Bookman Old Style"/>
      <family val="1"/>
    </font>
    <font>
      <sz val="11"/>
      <color indexed="63"/>
      <name val="Bookman Old Style"/>
      <family val="1"/>
    </font>
    <font>
      <b/>
      <sz val="11"/>
      <color indexed="63"/>
      <name val="Bookman Old Style"/>
      <family val="1"/>
    </font>
    <font>
      <b/>
      <sz val="16"/>
      <color rgb="FFFF0000"/>
      <name val="Bookman Old Style"/>
      <family val="1"/>
    </font>
    <font>
      <b/>
      <sz val="10"/>
      <color theme="1"/>
      <name val="Bookman Old Style"/>
      <family val="1"/>
    </font>
    <font>
      <b/>
      <sz val="20"/>
      <color theme="1"/>
      <name val="Bookman Old Style"/>
      <family val="1"/>
    </font>
    <font>
      <b/>
      <sz val="14"/>
      <color rgb="FF76B531"/>
      <name val="Bookman Old Style"/>
      <family val="1"/>
    </font>
    <font>
      <b/>
      <i/>
      <sz val="16"/>
      <color rgb="FF946D20"/>
      <name val="Bookman Old Style"/>
      <family val="1"/>
    </font>
    <font>
      <sz val="11"/>
      <color rgb="FFFF0000"/>
      <name val="Bookman Old Style"/>
      <family val="1"/>
    </font>
    <font>
      <u/>
      <sz val="11"/>
      <color theme="10"/>
      <name val="Bookman Old Style"/>
      <family val="1"/>
    </font>
    <font>
      <u/>
      <sz val="11"/>
      <color theme="1"/>
      <name val="Bookman Old Style"/>
      <family val="1"/>
    </font>
    <font>
      <i/>
      <sz val="8"/>
      <color theme="1"/>
      <name val="Bookman Old Style"/>
      <family val="1"/>
    </font>
    <font>
      <i/>
      <sz val="11"/>
      <color theme="1"/>
      <name val="Calibri"/>
      <family val="2"/>
      <scheme val="minor"/>
    </font>
    <font>
      <i/>
      <sz val="11"/>
      <color indexed="8"/>
      <name val="Bookman Old Style"/>
      <family val="1"/>
    </font>
    <font>
      <sz val="10"/>
      <name val="Bookman Old Style"/>
      <family val="1"/>
    </font>
    <font>
      <sz val="10"/>
      <name val="Tahoma"/>
      <family val="2"/>
    </font>
  </fonts>
  <fills count="11">
    <fill>
      <patternFill patternType="none"/>
    </fill>
    <fill>
      <patternFill patternType="gray125"/>
    </fill>
    <fill>
      <patternFill patternType="solid">
        <fgColor indexed="1"/>
        <bgColor indexed="1"/>
      </patternFill>
    </fill>
    <fill>
      <patternFill patternType="solid">
        <fgColor indexed="9"/>
        <bgColor indexed="9"/>
      </patternFill>
    </fill>
    <fill>
      <patternFill patternType="solid">
        <fgColor theme="0"/>
        <bgColor indexed="64"/>
      </patternFill>
    </fill>
    <fill>
      <patternFill patternType="solid">
        <fgColor rgb="FFA2D668"/>
        <bgColor indexed="64"/>
      </patternFill>
    </fill>
    <fill>
      <patternFill patternType="solid">
        <fgColor rgb="FFF0A73C"/>
        <bgColor indexed="64"/>
      </patternFill>
    </fill>
    <fill>
      <patternFill patternType="solid">
        <fgColor rgb="FFABDB77"/>
        <bgColor indexed="64"/>
      </patternFill>
    </fill>
    <fill>
      <patternFill patternType="solid">
        <fgColor rgb="FFF0A73C"/>
        <bgColor indexed="1"/>
      </patternFill>
    </fill>
    <fill>
      <patternFill patternType="solid">
        <fgColor rgb="FFABDB77"/>
        <bgColor indexed="1"/>
      </patternFill>
    </fill>
    <fill>
      <patternFill patternType="solid">
        <fgColor rgb="FFFFFF0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rgb="FFA87C24"/>
      </left>
      <right/>
      <top style="double">
        <color rgb="FFA87C24"/>
      </top>
      <bottom/>
      <diagonal/>
    </border>
    <border>
      <left/>
      <right style="double">
        <color rgb="FFA87C24"/>
      </right>
      <top style="double">
        <color rgb="FFA87C24"/>
      </top>
      <bottom/>
      <diagonal/>
    </border>
    <border>
      <left style="double">
        <color rgb="FFA87C24"/>
      </left>
      <right/>
      <top/>
      <bottom/>
      <diagonal/>
    </border>
    <border>
      <left/>
      <right style="double">
        <color rgb="FFA87C24"/>
      </right>
      <top/>
      <bottom/>
      <diagonal/>
    </border>
    <border>
      <left style="double">
        <color rgb="FFA87C24"/>
      </left>
      <right/>
      <top style="thick">
        <color rgb="FFA87C24"/>
      </top>
      <bottom style="thick">
        <color rgb="FFA87C24"/>
      </bottom>
      <diagonal/>
    </border>
    <border>
      <left style="medium">
        <color rgb="FFA87C24"/>
      </left>
      <right style="double">
        <color rgb="FFA87C24"/>
      </right>
      <top style="thick">
        <color rgb="FFA87C24"/>
      </top>
      <bottom style="thick">
        <color rgb="FFA87C24"/>
      </bottom>
      <diagonal/>
    </border>
    <border>
      <left style="thick">
        <color rgb="FFA87C24"/>
      </left>
      <right style="double">
        <color rgb="FFA87C24"/>
      </right>
      <top style="thick">
        <color rgb="FFA87C24"/>
      </top>
      <bottom/>
      <diagonal/>
    </border>
    <border>
      <left style="thick">
        <color rgb="FFA87C24"/>
      </left>
      <right style="double">
        <color rgb="FFA87C24"/>
      </right>
      <top/>
      <bottom/>
      <diagonal/>
    </border>
    <border>
      <left style="thick">
        <color rgb="FFA87C24"/>
      </left>
      <right style="double">
        <color rgb="FFA87C24"/>
      </right>
      <top/>
      <bottom style="double">
        <color rgb="FFA87C24"/>
      </bottom>
      <diagonal/>
    </border>
    <border>
      <left style="thick">
        <color rgb="FFA87C24"/>
      </left>
      <right style="thick">
        <color rgb="FFA87C24"/>
      </right>
      <top style="thick">
        <color rgb="FFA87C24"/>
      </top>
      <bottom/>
      <diagonal/>
    </border>
    <border>
      <left style="thick">
        <color rgb="FFA87C24"/>
      </left>
      <right style="thick">
        <color rgb="FFA87C24"/>
      </right>
      <top/>
      <bottom/>
      <diagonal/>
    </border>
    <border>
      <left style="thick">
        <color rgb="FFA87C24"/>
      </left>
      <right style="thick">
        <color rgb="FFA87C24"/>
      </right>
      <top/>
      <bottom style="double">
        <color rgb="FFA87C24"/>
      </bottom>
      <diagonal/>
    </border>
    <border>
      <left/>
      <right/>
      <top style="double">
        <color rgb="FFC7932B"/>
      </top>
      <bottom/>
      <diagonal/>
    </border>
    <border>
      <left style="medium">
        <color rgb="FFC7932B"/>
      </left>
      <right/>
      <top style="medium">
        <color rgb="FFC7932B"/>
      </top>
      <bottom style="double">
        <color rgb="FFC7932B"/>
      </bottom>
      <diagonal/>
    </border>
    <border>
      <left/>
      <right/>
      <top style="medium">
        <color rgb="FFC7932B"/>
      </top>
      <bottom style="double">
        <color rgb="FFC7932B"/>
      </bottom>
      <diagonal/>
    </border>
    <border>
      <left/>
      <right style="medium">
        <color rgb="FFC7932B"/>
      </right>
      <top style="medium">
        <color rgb="FFC7932B"/>
      </top>
      <bottom style="double">
        <color rgb="FFC7932B"/>
      </bottom>
      <diagonal/>
    </border>
    <border>
      <left style="medium">
        <color rgb="FFC7932B"/>
      </left>
      <right/>
      <top style="double">
        <color rgb="FFC7932B"/>
      </top>
      <bottom/>
      <diagonal/>
    </border>
    <border>
      <left/>
      <right style="medium">
        <color rgb="FFC7932B"/>
      </right>
      <top style="double">
        <color rgb="FFC7932B"/>
      </top>
      <bottom/>
      <diagonal/>
    </border>
    <border>
      <left style="medium">
        <color rgb="FFC7932B"/>
      </left>
      <right/>
      <top/>
      <bottom/>
      <diagonal/>
    </border>
    <border>
      <left/>
      <right style="medium">
        <color rgb="FFC7932B"/>
      </right>
      <top/>
      <bottom/>
      <diagonal/>
    </border>
    <border>
      <left style="medium">
        <color rgb="FFC7932B"/>
      </left>
      <right/>
      <top/>
      <bottom style="medium">
        <color rgb="FFC7932B"/>
      </bottom>
      <diagonal/>
    </border>
    <border>
      <left/>
      <right/>
      <top/>
      <bottom style="medium">
        <color rgb="FFC7932B"/>
      </bottom>
      <diagonal/>
    </border>
    <border>
      <left/>
      <right style="medium">
        <color rgb="FFC7932B"/>
      </right>
      <top/>
      <bottom style="medium">
        <color rgb="FFC7932B"/>
      </bottom>
      <diagonal/>
    </border>
    <border>
      <left style="thin">
        <color indexed="64"/>
      </left>
      <right style="thin">
        <color indexed="64"/>
      </right>
      <top style="thin">
        <color indexed="64"/>
      </top>
      <bottom/>
      <diagonal/>
    </border>
    <border>
      <left/>
      <right/>
      <top style="double">
        <color indexed="64"/>
      </top>
      <bottom/>
      <diagonal/>
    </border>
  </borders>
  <cellStyleXfs count="8">
    <xf numFmtId="0" fontId="0" fillId="0" borderId="0"/>
    <xf numFmtId="43" fontId="2" fillId="0" borderId="0" applyFont="0" applyFill="0" applyBorder="0" applyAlignment="0" applyProtection="0"/>
    <xf numFmtId="0" fontId="1" fillId="0" borderId="0"/>
    <xf numFmtId="43" fontId="2" fillId="0" borderId="0" applyFont="0" applyFill="0" applyBorder="0" applyAlignment="0" applyProtection="0"/>
    <xf numFmtId="0" fontId="15" fillId="0" borderId="0" applyNumberFormat="0" applyFill="0" applyBorder="0" applyAlignment="0" applyProtection="0"/>
    <xf numFmtId="41" fontId="2" fillId="0" borderId="0" applyFont="0" applyFill="0" applyBorder="0" applyAlignment="0" applyProtection="0"/>
    <xf numFmtId="0" fontId="45" fillId="0" borderId="0"/>
    <xf numFmtId="168" fontId="45" fillId="0" borderId="0" applyFont="0" applyFill="0" applyBorder="0" applyAlignment="0" applyProtection="0"/>
  </cellStyleXfs>
  <cellXfs count="302">
    <xf numFmtId="0" fontId="0" fillId="0" borderId="0" xfId="0"/>
    <xf numFmtId="0" fontId="3" fillId="0" borderId="0" xfId="0" applyFont="1"/>
    <xf numFmtId="165" fontId="7" fillId="2" borderId="1" xfId="1" applyNumberFormat="1" applyFont="1" applyFill="1" applyBorder="1" applyAlignment="1">
      <alignment horizontal="right" wrapText="1"/>
    </xf>
    <xf numFmtId="165" fontId="8" fillId="2" borderId="1" xfId="1" applyNumberFormat="1" applyFont="1" applyFill="1" applyBorder="1" applyAlignment="1">
      <alignment horizontal="right" wrapText="1"/>
    </xf>
    <xf numFmtId="0" fontId="10" fillId="0" borderId="0" xfId="0" applyFont="1"/>
    <xf numFmtId="165" fontId="10" fillId="0" borderId="0" xfId="0" applyNumberFormat="1" applyFont="1"/>
    <xf numFmtId="0" fontId="10" fillId="0" borderId="1" xfId="0" applyFont="1" applyBorder="1"/>
    <xf numFmtId="0" fontId="7" fillId="2" borderId="1" xfId="0" applyFont="1" applyFill="1" applyBorder="1"/>
    <xf numFmtId="0" fontId="11" fillId="0" borderId="0" xfId="0" applyFont="1"/>
    <xf numFmtId="0" fontId="7" fillId="0" borderId="1" xfId="0" applyFont="1" applyBorder="1" applyAlignment="1">
      <alignment wrapText="1"/>
    </xf>
    <xf numFmtId="165" fontId="7" fillId="0" borderId="1" xfId="1" applyNumberFormat="1" applyFont="1" applyBorder="1" applyAlignment="1">
      <alignment horizontal="right" wrapText="1"/>
    </xf>
    <xf numFmtId="165" fontId="8" fillId="0" borderId="1" xfId="1" applyNumberFormat="1" applyFont="1" applyBorder="1" applyAlignment="1">
      <alignment horizontal="right" wrapText="1"/>
    </xf>
    <xf numFmtId="0" fontId="10" fillId="0" borderId="0" xfId="0" applyFont="1" applyAlignment="1">
      <alignment vertical="center"/>
    </xf>
    <xf numFmtId="0" fontId="10" fillId="0" borderId="2" xfId="0" applyFont="1" applyBorder="1"/>
    <xf numFmtId="43" fontId="10" fillId="0" borderId="1" xfId="0" applyNumberFormat="1" applyFont="1" applyBorder="1"/>
    <xf numFmtId="0" fontId="10" fillId="0" borderId="0" xfId="0" applyFont="1" applyAlignment="1">
      <alignment wrapText="1"/>
    </xf>
    <xf numFmtId="166" fontId="10" fillId="0" borderId="0" xfId="0" applyNumberFormat="1" applyFont="1"/>
    <xf numFmtId="166" fontId="10" fillId="0" borderId="0" xfId="1" applyNumberFormat="1" applyFont="1"/>
    <xf numFmtId="166" fontId="11" fillId="0" borderId="0" xfId="0" applyNumberFormat="1" applyFont="1"/>
    <xf numFmtId="167" fontId="7" fillId="2" borderId="1" xfId="1" applyNumberFormat="1" applyFont="1" applyFill="1" applyBorder="1" applyAlignment="1">
      <alignment horizontal="right" wrapText="1"/>
    </xf>
    <xf numFmtId="167" fontId="8" fillId="2" borderId="1" xfId="1" applyNumberFormat="1" applyFont="1" applyFill="1" applyBorder="1" applyAlignment="1">
      <alignment horizontal="right" wrapText="1"/>
    </xf>
    <xf numFmtId="165" fontId="10" fillId="0" borderId="1" xfId="1" applyNumberFormat="1" applyFont="1" applyBorder="1" applyAlignment="1">
      <alignment horizontal="right" wrapText="1"/>
    </xf>
    <xf numFmtId="165" fontId="11" fillId="0" borderId="1" xfId="1" applyNumberFormat="1" applyFont="1" applyBorder="1" applyAlignment="1">
      <alignment horizontal="right" wrapText="1"/>
    </xf>
    <xf numFmtId="0" fontId="0" fillId="4" borderId="0" xfId="0" applyFill="1"/>
    <xf numFmtId="0" fontId="0" fillId="4" borderId="9" xfId="0" applyFill="1" applyBorder="1"/>
    <xf numFmtId="0" fontId="0" fillId="4" borderId="11" xfId="0" applyFill="1" applyBorder="1"/>
    <xf numFmtId="0" fontId="0" fillId="4" borderId="12" xfId="0" applyFill="1" applyBorder="1"/>
    <xf numFmtId="0" fontId="0" fillId="4" borderId="10" xfId="0" applyFill="1" applyBorder="1"/>
    <xf numFmtId="0" fontId="0" fillId="4" borderId="13" xfId="0" applyFill="1" applyBorder="1"/>
    <xf numFmtId="0" fontId="16" fillId="4" borderId="0" xfId="0" applyFont="1" applyFill="1"/>
    <xf numFmtId="0" fontId="17" fillId="4" borderId="0" xfId="0" applyFont="1" applyFill="1"/>
    <xf numFmtId="0" fontId="11" fillId="4" borderId="0" xfId="0" applyFont="1" applyFill="1"/>
    <xf numFmtId="0" fontId="0" fillId="4" borderId="15" xfId="0" applyFill="1" applyBorder="1"/>
    <xf numFmtId="0" fontId="0" fillId="4" borderId="16" xfId="0" applyFill="1" applyBorder="1"/>
    <xf numFmtId="0" fontId="0" fillId="4" borderId="17" xfId="0" applyFill="1" applyBorder="1"/>
    <xf numFmtId="0" fontId="19" fillId="4" borderId="0" xfId="0" applyFont="1" applyFill="1" applyAlignment="1">
      <alignment horizontal="left" indent="17"/>
    </xf>
    <xf numFmtId="0" fontId="0" fillId="4" borderId="0" xfId="0" applyFill="1" applyAlignment="1">
      <alignment horizontal="left" indent="17"/>
    </xf>
    <xf numFmtId="0" fontId="11" fillId="4" borderId="0" xfId="0" applyFont="1" applyFill="1" applyAlignment="1">
      <alignment horizontal="left"/>
    </xf>
    <xf numFmtId="0" fontId="18" fillId="5" borderId="14" xfId="0" applyFont="1" applyFill="1" applyBorder="1" applyAlignment="1">
      <alignment horizontal="center" vertical="center"/>
    </xf>
    <xf numFmtId="0" fontId="11" fillId="0" borderId="22" xfId="0" applyFont="1" applyBorder="1"/>
    <xf numFmtId="0" fontId="11" fillId="0" borderId="23" xfId="0" applyFont="1" applyBorder="1"/>
    <xf numFmtId="0" fontId="21" fillId="0" borderId="1" xfId="0" applyFont="1" applyBorder="1" applyAlignment="1">
      <alignment wrapText="1"/>
    </xf>
    <xf numFmtId="0" fontId="20" fillId="0" borderId="1" xfId="0" applyFont="1" applyBorder="1" applyAlignment="1">
      <alignment horizontal="center" wrapText="1"/>
    </xf>
    <xf numFmtId="0" fontId="21" fillId="0" borderId="1" xfId="0" applyFont="1" applyBorder="1" applyAlignment="1">
      <alignment horizontal="center" wrapText="1"/>
    </xf>
    <xf numFmtId="0" fontId="22" fillId="8" borderId="1" xfId="0" applyFont="1" applyFill="1" applyBorder="1" applyAlignment="1">
      <alignment wrapText="1"/>
    </xf>
    <xf numFmtId="165" fontId="22" fillId="8" borderId="1" xfId="1" applyNumberFormat="1" applyFont="1" applyFill="1" applyBorder="1" applyAlignment="1">
      <alignment horizontal="right" wrapText="1"/>
    </xf>
    <xf numFmtId="165" fontId="22" fillId="8" borderId="1" xfId="1" applyNumberFormat="1" applyFont="1" applyFill="1" applyBorder="1" applyAlignment="1">
      <alignment wrapText="1"/>
    </xf>
    <xf numFmtId="0" fontId="23" fillId="0" borderId="0" xfId="0" applyFont="1"/>
    <xf numFmtId="0" fontId="25" fillId="0" borderId="1" xfId="0" applyFont="1" applyBorder="1" applyAlignment="1">
      <alignment wrapText="1"/>
    </xf>
    <xf numFmtId="0" fontId="24" fillId="0" borderId="1" xfId="0" applyFont="1" applyBorder="1" applyAlignment="1">
      <alignment horizontal="left" wrapText="1"/>
    </xf>
    <xf numFmtId="0" fontId="24" fillId="0" borderId="1" xfId="0" applyFont="1" applyBorder="1" applyAlignment="1">
      <alignment horizontal="center" wrapText="1"/>
    </xf>
    <xf numFmtId="0" fontId="25" fillId="0" borderId="1" xfId="0" applyFont="1" applyBorder="1" applyAlignment="1">
      <alignment horizontal="center" wrapText="1"/>
    </xf>
    <xf numFmtId="0" fontId="7" fillId="0" borderId="1" xfId="0" applyFont="1" applyBorder="1"/>
    <xf numFmtId="0" fontId="26" fillId="0" borderId="0" xfId="0" applyFont="1"/>
    <xf numFmtId="0" fontId="27" fillId="8" borderId="1" xfId="0" applyFont="1" applyFill="1" applyBorder="1" applyAlignment="1">
      <alignment wrapText="1"/>
    </xf>
    <xf numFmtId="165" fontId="27" fillId="8" borderId="1" xfId="1" applyNumberFormat="1" applyFont="1" applyFill="1" applyBorder="1" applyAlignment="1">
      <alignment horizontal="right" wrapText="1"/>
    </xf>
    <xf numFmtId="0" fontId="28" fillId="2" borderId="1" xfId="0" applyFont="1" applyFill="1" applyBorder="1" applyAlignment="1">
      <alignment wrapText="1"/>
    </xf>
    <xf numFmtId="165" fontId="25" fillId="6" borderId="1" xfId="1" applyNumberFormat="1" applyFont="1" applyFill="1" applyBorder="1" applyAlignment="1">
      <alignment horizontal="right" wrapText="1"/>
    </xf>
    <xf numFmtId="0" fontId="11" fillId="6" borderId="1" xfId="0" applyFont="1" applyFill="1" applyBorder="1"/>
    <xf numFmtId="166" fontId="5" fillId="6" borderId="1" xfId="1" applyNumberFormat="1" applyFont="1" applyFill="1" applyBorder="1" applyAlignment="1">
      <alignment horizontal="right" wrapText="1"/>
    </xf>
    <xf numFmtId="0" fontId="4" fillId="0" borderId="1" xfId="0" applyFont="1" applyBorder="1"/>
    <xf numFmtId="0" fontId="6" fillId="0" borderId="1" xfId="0" applyFont="1" applyBorder="1" applyAlignment="1">
      <alignment horizontal="center" wrapText="1"/>
    </xf>
    <xf numFmtId="0" fontId="5" fillId="0" borderId="1" xfId="0" applyFont="1" applyBorder="1" applyAlignment="1">
      <alignment horizontal="center" wrapText="1"/>
    </xf>
    <xf numFmtId="0" fontId="4" fillId="6" borderId="1" xfId="0" applyFont="1" applyFill="1" applyBorder="1"/>
    <xf numFmtId="0" fontId="4" fillId="0" borderId="1" xfId="0" applyFont="1" applyBorder="1" applyAlignment="1">
      <alignment wrapText="1"/>
    </xf>
    <xf numFmtId="0" fontId="6" fillId="0" borderId="1" xfId="0" applyFont="1" applyBorder="1" applyAlignment="1">
      <alignment horizontal="center"/>
    </xf>
    <xf numFmtId="0" fontId="4" fillId="0" borderId="1" xfId="0" applyFont="1" applyBorder="1" applyAlignment="1">
      <alignment horizontal="center" wrapText="1"/>
    </xf>
    <xf numFmtId="165" fontId="8" fillId="8" borderId="1" xfId="1" applyNumberFormat="1" applyFont="1" applyFill="1" applyBorder="1" applyAlignment="1">
      <alignment horizontal="right" wrapText="1"/>
    </xf>
    <xf numFmtId="165" fontId="29" fillId="0" borderId="2" xfId="1" applyNumberFormat="1" applyFont="1" applyBorder="1" applyAlignment="1">
      <alignment horizontal="right" wrapText="1"/>
    </xf>
    <xf numFmtId="165" fontId="29" fillId="0" borderId="1" xfId="1" applyNumberFormat="1" applyFont="1" applyBorder="1" applyAlignment="1">
      <alignment horizontal="right" wrapText="1"/>
    </xf>
    <xf numFmtId="0" fontId="13" fillId="0" borderId="0" xfId="0" applyFont="1"/>
    <xf numFmtId="0" fontId="12" fillId="0" borderId="0" xfId="0" applyFont="1"/>
    <xf numFmtId="0" fontId="4" fillId="0" borderId="1" xfId="0" applyFont="1" applyBorder="1" applyAlignment="1">
      <alignment horizontal="left" wrapText="1"/>
    </xf>
    <xf numFmtId="0" fontId="30" fillId="0" borderId="1" xfId="0" applyFont="1" applyBorder="1" applyAlignment="1">
      <alignment horizontal="center" wrapText="1"/>
    </xf>
    <xf numFmtId="0" fontId="30" fillId="0" borderId="1" xfId="0" applyFont="1" applyBorder="1" applyAlignment="1">
      <alignment horizontal="center" vertical="center" wrapText="1"/>
    </xf>
    <xf numFmtId="0" fontId="31" fillId="0" borderId="1" xfId="0" applyFont="1" applyBorder="1" applyAlignment="1">
      <alignment horizontal="left"/>
    </xf>
    <xf numFmtId="0" fontId="32" fillId="5" borderId="1" xfId="0" applyFont="1" applyFill="1" applyBorder="1" applyAlignment="1">
      <alignment horizontal="left"/>
    </xf>
    <xf numFmtId="0" fontId="14" fillId="0" borderId="1" xfId="0" applyFont="1" applyBorder="1" applyAlignment="1">
      <alignment horizontal="left"/>
    </xf>
    <xf numFmtId="0" fontId="4" fillId="6" borderId="3" xfId="0" applyFont="1" applyFill="1" applyBorder="1" applyAlignment="1">
      <alignment horizontal="left"/>
    </xf>
    <xf numFmtId="0" fontId="14" fillId="0" borderId="2" xfId="0" applyFont="1" applyBorder="1" applyAlignment="1">
      <alignment horizontal="left"/>
    </xf>
    <xf numFmtId="166" fontId="12" fillId="0" borderId="0" xfId="1" applyNumberFormat="1" applyFont="1"/>
    <xf numFmtId="166" fontId="4" fillId="0" borderId="1" xfId="1" applyNumberFormat="1" applyFont="1" applyBorder="1" applyAlignment="1">
      <alignment horizontal="left" vertical="center" wrapText="1"/>
    </xf>
    <xf numFmtId="166" fontId="31" fillId="0" borderId="1" xfId="1" applyNumberFormat="1" applyFont="1" applyBorder="1" applyAlignment="1">
      <alignment horizontal="left"/>
    </xf>
    <xf numFmtId="166" fontId="32" fillId="5" borderId="1" xfId="1" applyNumberFormat="1" applyFont="1" applyFill="1" applyBorder="1" applyAlignment="1">
      <alignment horizontal="left"/>
    </xf>
    <xf numFmtId="166" fontId="14" fillId="0" borderId="1" xfId="1" applyNumberFormat="1" applyFont="1" applyBorder="1" applyAlignment="1">
      <alignment horizontal="left"/>
    </xf>
    <xf numFmtId="166" fontId="4" fillId="6" borderId="3" xfId="1" applyNumberFormat="1" applyFont="1" applyFill="1" applyBorder="1" applyAlignment="1">
      <alignment horizontal="left"/>
    </xf>
    <xf numFmtId="166" fontId="14" fillId="0" borderId="2" xfId="1" applyNumberFormat="1" applyFont="1" applyBorder="1" applyAlignment="1">
      <alignment horizontal="left"/>
    </xf>
    <xf numFmtId="0" fontId="5" fillId="0" borderId="1" xfId="0" applyFont="1" applyBorder="1" applyAlignment="1">
      <alignment horizontal="left" vertical="center" wrapText="1"/>
    </xf>
    <xf numFmtId="165" fontId="4" fillId="0" borderId="1" xfId="1" applyNumberFormat="1" applyFont="1" applyBorder="1" applyAlignment="1">
      <alignment horizontal="left" wrapText="1"/>
    </xf>
    <xf numFmtId="165" fontId="4" fillId="6" borderId="3" xfId="1" applyNumberFormat="1" applyFont="1" applyFill="1" applyBorder="1" applyAlignment="1">
      <alignment horizontal="left" wrapText="1"/>
    </xf>
    <xf numFmtId="165" fontId="4" fillId="0" borderId="2" xfId="1" applyNumberFormat="1" applyFont="1" applyBorder="1" applyAlignment="1">
      <alignment horizontal="left" wrapText="1"/>
    </xf>
    <xf numFmtId="0" fontId="12" fillId="0" borderId="0" xfId="0" applyFont="1" applyAlignment="1">
      <alignment horizontal="left"/>
    </xf>
    <xf numFmtId="0" fontId="12" fillId="0" borderId="8" xfId="0" applyFont="1" applyBorder="1" applyAlignment="1">
      <alignment horizontal="left"/>
    </xf>
    <xf numFmtId="0" fontId="13" fillId="0" borderId="24" xfId="0" applyFont="1" applyBorder="1" applyAlignment="1">
      <alignment horizontal="left"/>
    </xf>
    <xf numFmtId="0" fontId="13" fillId="0" borderId="25" xfId="0" applyFont="1" applyBorder="1" applyAlignment="1">
      <alignment horizontal="left"/>
    </xf>
    <xf numFmtId="0" fontId="13" fillId="0" borderId="26" xfId="0" applyFont="1" applyBorder="1" applyAlignment="1">
      <alignment horizontal="left"/>
    </xf>
    <xf numFmtId="166" fontId="11" fillId="0" borderId="0" xfId="1" applyNumberFormat="1" applyFont="1"/>
    <xf numFmtId="166" fontId="34" fillId="0" borderId="0" xfId="1" applyNumberFormat="1" applyFont="1"/>
    <xf numFmtId="0" fontId="34" fillId="0" borderId="0" xfId="0" applyFont="1"/>
    <xf numFmtId="0" fontId="10" fillId="0" borderId="10" xfId="0" applyFont="1" applyBorder="1"/>
    <xf numFmtId="0" fontId="10" fillId="0" borderId="18" xfId="0" applyFont="1" applyBorder="1"/>
    <xf numFmtId="0" fontId="10" fillId="0" borderId="19" xfId="0" applyFont="1" applyBorder="1"/>
    <xf numFmtId="0" fontId="38" fillId="0" borderId="27" xfId="4" quotePrefix="1" applyFont="1" applyBorder="1"/>
    <xf numFmtId="0" fontId="38" fillId="0" borderId="28" xfId="4" quotePrefix="1" applyFont="1" applyBorder="1"/>
    <xf numFmtId="0" fontId="39" fillId="0" borderId="0" xfId="4" applyFont="1"/>
    <xf numFmtId="0" fontId="38" fillId="0" borderId="29" xfId="4" quotePrefix="1" applyFont="1" applyBorder="1"/>
    <xf numFmtId="0" fontId="40" fillId="0" borderId="0" xfId="0" applyFont="1"/>
    <xf numFmtId="167" fontId="10" fillId="0" borderId="0" xfId="0" applyNumberFormat="1" applyFont="1"/>
    <xf numFmtId="0" fontId="3" fillId="0" borderId="0" xfId="0" applyFont="1" applyAlignment="1">
      <alignment wrapText="1"/>
    </xf>
    <xf numFmtId="166" fontId="30" fillId="0" borderId="1" xfId="1" applyNumberFormat="1" applyFont="1" applyBorder="1" applyAlignment="1">
      <alignment horizontal="center" wrapText="1"/>
    </xf>
    <xf numFmtId="0" fontId="8" fillId="0" borderId="1" xfId="0" applyFont="1" applyBorder="1" applyAlignment="1">
      <alignment horizontal="center" wrapText="1"/>
    </xf>
    <xf numFmtId="0" fontId="18" fillId="6" borderId="14" xfId="0" applyFont="1" applyFill="1" applyBorder="1" applyAlignment="1">
      <alignment horizontal="center" vertical="center"/>
    </xf>
    <xf numFmtId="165" fontId="0" fillId="0" borderId="0" xfId="0" applyNumberFormat="1"/>
    <xf numFmtId="0" fontId="9" fillId="0" borderId="0" xfId="0" applyFont="1" applyAlignment="1">
      <alignment horizontal="left" wrapText="1"/>
    </xf>
    <xf numFmtId="0" fontId="7" fillId="2" borderId="2" xfId="0" applyFont="1" applyFill="1" applyBorder="1"/>
    <xf numFmtId="2" fontId="11" fillId="0" borderId="1" xfId="0" applyNumberFormat="1" applyFont="1" applyBorder="1"/>
    <xf numFmtId="0" fontId="8" fillId="8" borderId="1" xfId="0" applyFont="1" applyFill="1" applyBorder="1"/>
    <xf numFmtId="43" fontId="8" fillId="2" borderId="1" xfId="1" applyFont="1" applyFill="1" applyBorder="1" applyAlignment="1">
      <alignment horizontal="right"/>
    </xf>
    <xf numFmtId="0" fontId="7" fillId="0" borderId="2" xfId="0" applyFont="1" applyBorder="1"/>
    <xf numFmtId="168" fontId="7" fillId="0" borderId="1" xfId="1" applyNumberFormat="1" applyFont="1" applyBorder="1" applyAlignment="1">
      <alignment horizontal="right" wrapText="1"/>
    </xf>
    <xf numFmtId="168" fontId="8" fillId="0" borderId="1" xfId="1" applyNumberFormat="1" applyFont="1" applyBorder="1" applyAlignment="1">
      <alignment horizontal="right" wrapText="1"/>
    </xf>
    <xf numFmtId="0" fontId="8" fillId="6" borderId="1" xfId="0" applyFont="1" applyFill="1" applyBorder="1"/>
    <xf numFmtId="168" fontId="8" fillId="6" borderId="1" xfId="1" applyNumberFormat="1" applyFont="1" applyFill="1" applyBorder="1" applyAlignment="1">
      <alignment horizontal="right" wrapText="1"/>
    </xf>
    <xf numFmtId="2" fontId="7" fillId="0" borderId="1" xfId="1" applyNumberFormat="1" applyFont="1" applyBorder="1" applyAlignment="1">
      <alignment horizontal="right" wrapText="1"/>
    </xf>
    <xf numFmtId="2" fontId="8" fillId="0" borderId="1" xfId="1" applyNumberFormat="1" applyFont="1" applyBorder="1" applyAlignment="1">
      <alignment horizontal="right" wrapText="1"/>
    </xf>
    <xf numFmtId="0" fontId="29" fillId="0" borderId="1" xfId="0" applyFont="1" applyBorder="1" applyAlignment="1">
      <alignment wrapText="1"/>
    </xf>
    <xf numFmtId="165" fontId="30" fillId="0" borderId="2" xfId="1" applyNumberFormat="1" applyFont="1" applyBorder="1" applyAlignment="1">
      <alignment horizontal="right" wrapText="1"/>
    </xf>
    <xf numFmtId="0" fontId="30" fillId="6" borderId="1" xfId="0" applyFont="1" applyFill="1" applyBorder="1" applyAlignment="1">
      <alignment wrapText="1"/>
    </xf>
    <xf numFmtId="165" fontId="30" fillId="6" borderId="1" xfId="1" applyNumberFormat="1" applyFont="1" applyFill="1" applyBorder="1" applyAlignment="1">
      <alignment horizontal="right" wrapText="1"/>
    </xf>
    <xf numFmtId="165" fontId="30" fillId="0" borderId="1" xfId="1" applyNumberFormat="1" applyFont="1" applyBorder="1" applyAlignment="1">
      <alignment horizontal="right" wrapText="1"/>
    </xf>
    <xf numFmtId="0" fontId="4" fillId="0" borderId="0" xfId="0" applyFont="1" applyAlignment="1">
      <alignment horizontal="left" wrapText="1"/>
    </xf>
    <xf numFmtId="0" fontId="4" fillId="0" borderId="1" xfId="0" applyFont="1" applyBorder="1" applyAlignment="1">
      <alignment horizontal="center" vertical="center" wrapText="1"/>
    </xf>
    <xf numFmtId="0" fontId="4" fillId="0" borderId="0" xfId="0" applyFont="1" applyAlignment="1">
      <alignment horizontal="center" vertical="center" wrapText="1"/>
    </xf>
    <xf numFmtId="0" fontId="10" fillId="0" borderId="0" xfId="0" applyFont="1" applyAlignment="1">
      <alignment horizontal="center" vertical="center"/>
    </xf>
    <xf numFmtId="0" fontId="5" fillId="0" borderId="1" xfId="0" applyFont="1" applyBorder="1" applyAlignment="1">
      <alignment wrapText="1"/>
    </xf>
    <xf numFmtId="0" fontId="7" fillId="0" borderId="2" xfId="0" applyFont="1" applyBorder="1" applyAlignment="1">
      <alignment wrapText="1"/>
    </xf>
    <xf numFmtId="169" fontId="7" fillId="0" borderId="2" xfId="1" applyNumberFormat="1" applyFont="1" applyBorder="1" applyAlignment="1">
      <alignment horizontal="right" wrapText="1"/>
    </xf>
    <xf numFmtId="0" fontId="8" fillId="6" borderId="1" xfId="0" applyFont="1" applyFill="1" applyBorder="1" applyAlignment="1">
      <alignment wrapText="1"/>
    </xf>
    <xf numFmtId="169" fontId="8" fillId="6" borderId="2" xfId="1" applyNumberFormat="1" applyFont="1" applyFill="1" applyBorder="1" applyAlignment="1">
      <alignment horizontal="right" wrapText="1"/>
    </xf>
    <xf numFmtId="169" fontId="7" fillId="0" borderId="1" xfId="1" applyNumberFormat="1" applyFont="1" applyBorder="1" applyAlignment="1">
      <alignment horizontal="right" wrapText="1"/>
    </xf>
    <xf numFmtId="0" fontId="4" fillId="0" borderId="0" xfId="0" applyFont="1" applyAlignment="1">
      <alignment horizontal="center" wrapText="1"/>
    </xf>
    <xf numFmtId="165" fontId="30" fillId="0" borderId="0" xfId="1" applyNumberFormat="1" applyFont="1" applyAlignment="1">
      <alignment horizontal="right" wrapText="1"/>
    </xf>
    <xf numFmtId="0" fontId="30" fillId="0" borderId="0" xfId="0" applyFont="1" applyAlignment="1">
      <alignment horizontal="center" wrapText="1"/>
    </xf>
    <xf numFmtId="0" fontId="43" fillId="0" borderId="0" xfId="0" applyFont="1" applyAlignment="1">
      <alignment horizontal="left" wrapText="1"/>
    </xf>
    <xf numFmtId="0" fontId="5" fillId="0" borderId="2" xfId="2" applyFont="1" applyBorder="1" applyAlignment="1">
      <alignment horizontal="left" wrapText="1"/>
    </xf>
    <xf numFmtId="0" fontId="8" fillId="0" borderId="1" xfId="2" applyFont="1" applyBorder="1" applyAlignment="1">
      <alignment horizontal="center" wrapText="1"/>
    </xf>
    <xf numFmtId="166" fontId="44" fillId="0" borderId="1" xfId="1" applyNumberFormat="1" applyFont="1" applyBorder="1"/>
    <xf numFmtId="166" fontId="44" fillId="0" borderId="41" xfId="1" applyNumberFormat="1" applyFont="1" applyBorder="1"/>
    <xf numFmtId="165" fontId="7" fillId="0" borderId="41" xfId="1" applyNumberFormat="1" applyFont="1" applyBorder="1" applyAlignment="1">
      <alignment horizontal="right" wrapText="1"/>
    </xf>
    <xf numFmtId="166" fontId="5" fillId="5" borderId="1" xfId="1" applyNumberFormat="1" applyFont="1" applyFill="1" applyBorder="1"/>
    <xf numFmtId="165" fontId="8" fillId="5" borderId="1" xfId="1" applyNumberFormat="1" applyFont="1" applyFill="1" applyBorder="1" applyAlignment="1">
      <alignment horizontal="right" wrapText="1"/>
    </xf>
    <xf numFmtId="166" fontId="44" fillId="0" borderId="2" xfId="1" applyNumberFormat="1" applyFont="1" applyBorder="1"/>
    <xf numFmtId="166" fontId="5" fillId="6" borderId="3" xfId="1" applyNumberFormat="1" applyFont="1" applyFill="1" applyBorder="1"/>
    <xf numFmtId="165" fontId="8" fillId="6" borderId="3" xfId="1" applyNumberFormat="1" applyFont="1" applyFill="1" applyBorder="1" applyAlignment="1">
      <alignment horizontal="right" wrapText="1"/>
    </xf>
    <xf numFmtId="43" fontId="10" fillId="0" borderId="0" xfId="1" applyFont="1"/>
    <xf numFmtId="0" fontId="5" fillId="0" borderId="1" xfId="2" applyFont="1" applyBorder="1" applyAlignment="1">
      <alignment horizontal="left" wrapText="1"/>
    </xf>
    <xf numFmtId="0" fontId="11" fillId="0" borderId="1" xfId="0" applyFont="1" applyBorder="1"/>
    <xf numFmtId="165" fontId="8" fillId="0" borderId="2" xfId="1" applyNumberFormat="1" applyFont="1" applyBorder="1" applyAlignment="1">
      <alignment horizontal="right" wrapText="1"/>
    </xf>
    <xf numFmtId="169" fontId="8" fillId="0" borderId="2" xfId="1" applyNumberFormat="1" applyFont="1" applyBorder="1" applyAlignment="1">
      <alignment horizontal="right" wrapText="1"/>
    </xf>
    <xf numFmtId="169" fontId="8" fillId="0" borderId="1" xfId="1" applyNumberFormat="1" applyFont="1" applyBorder="1" applyAlignment="1">
      <alignment horizontal="right" wrapText="1"/>
    </xf>
    <xf numFmtId="0" fontId="12" fillId="0" borderId="0" xfId="0" applyFont="1" applyAlignment="1">
      <alignment horizontal="left"/>
    </xf>
    <xf numFmtId="41" fontId="0" fillId="0" borderId="0" xfId="5" applyFont="1"/>
    <xf numFmtId="41" fontId="10" fillId="0" borderId="0" xfId="5" applyFont="1"/>
    <xf numFmtId="170" fontId="10" fillId="0" borderId="0" xfId="0" applyNumberFormat="1" applyFont="1"/>
    <xf numFmtId="165" fontId="29" fillId="0" borderId="2" xfId="1" applyNumberFormat="1" applyFont="1" applyBorder="1" applyAlignment="1">
      <alignment horizontal="right"/>
    </xf>
    <xf numFmtId="166" fontId="11" fillId="10" borderId="0" xfId="1" applyNumberFormat="1" applyFont="1" applyFill="1"/>
    <xf numFmtId="0" fontId="29" fillId="0" borderId="1" xfId="0" applyFont="1" applyBorder="1"/>
    <xf numFmtId="43" fontId="11" fillId="0" borderId="0" xfId="1" applyFont="1"/>
    <xf numFmtId="43" fontId="0" fillId="0" borderId="0" xfId="1" applyFont="1"/>
    <xf numFmtId="164" fontId="11" fillId="0" borderId="0" xfId="0" applyNumberFormat="1" applyFont="1"/>
    <xf numFmtId="0" fontId="0" fillId="0" borderId="0" xfId="0" applyFont="1"/>
    <xf numFmtId="0" fontId="0" fillId="0" borderId="0" xfId="0" applyFont="1" applyAlignment="1">
      <alignment wrapText="1"/>
    </xf>
    <xf numFmtId="0" fontId="4" fillId="0" borderId="1" xfId="0" applyFont="1" applyBorder="1" applyAlignment="1">
      <alignment horizontal="center"/>
    </xf>
    <xf numFmtId="165" fontId="29" fillId="2" borderId="1" xfId="1" applyNumberFormat="1" applyFont="1" applyFill="1" applyBorder="1" applyAlignment="1">
      <alignment horizontal="right" wrapText="1"/>
    </xf>
    <xf numFmtId="165" fontId="30" fillId="2" borderId="1" xfId="1" applyNumberFormat="1" applyFont="1" applyFill="1" applyBorder="1" applyAlignment="1">
      <alignment horizontal="right" wrapText="1"/>
    </xf>
    <xf numFmtId="165" fontId="30" fillId="8" borderId="1" xfId="1" applyNumberFormat="1" applyFont="1" applyFill="1" applyBorder="1" applyAlignment="1">
      <alignment horizontal="right" wrapText="1"/>
    </xf>
    <xf numFmtId="165" fontId="0" fillId="0" borderId="0" xfId="0" applyNumberFormat="1" applyFont="1"/>
    <xf numFmtId="166" fontId="0" fillId="0" borderId="0" xfId="1" applyNumberFormat="1" applyFont="1"/>
    <xf numFmtId="164" fontId="0" fillId="0" borderId="0" xfId="0" applyNumberFormat="1" applyFont="1"/>
    <xf numFmtId="167" fontId="29" fillId="2" borderId="1" xfId="1" applyNumberFormat="1" applyFont="1" applyFill="1" applyBorder="1" applyAlignment="1">
      <alignment horizontal="right" wrapText="1"/>
    </xf>
    <xf numFmtId="167" fontId="30" fillId="2" borderId="1" xfId="1" applyNumberFormat="1" applyFont="1" applyFill="1" applyBorder="1" applyAlignment="1">
      <alignment horizontal="right" wrapText="1"/>
    </xf>
    <xf numFmtId="166" fontId="4" fillId="6" borderId="1" xfId="1" applyNumberFormat="1" applyFont="1" applyFill="1" applyBorder="1" applyAlignment="1">
      <alignment horizontal="right" wrapText="1"/>
    </xf>
    <xf numFmtId="167" fontId="30" fillId="8" borderId="1" xfId="1" applyNumberFormat="1" applyFont="1" applyFill="1" applyBorder="1" applyAlignment="1">
      <alignment horizontal="right"/>
    </xf>
    <xf numFmtId="167" fontId="30" fillId="8" borderId="1" xfId="1" applyNumberFormat="1" applyFont="1" applyFill="1" applyBorder="1" applyAlignment="1">
      <alignment horizontal="right" wrapText="1"/>
    </xf>
    <xf numFmtId="43" fontId="29" fillId="2" borderId="2" xfId="1" applyFont="1" applyFill="1" applyBorder="1" applyAlignment="1">
      <alignment horizontal="right" wrapText="1"/>
    </xf>
    <xf numFmtId="43" fontId="30" fillId="2" borderId="2" xfId="1" applyFont="1" applyFill="1" applyBorder="1" applyAlignment="1">
      <alignment horizontal="right" wrapText="1"/>
    </xf>
    <xf numFmtId="43" fontId="30" fillId="6" borderId="1" xfId="1" applyFont="1" applyFill="1" applyBorder="1" applyAlignment="1">
      <alignment horizontal="center" wrapText="1"/>
    </xf>
    <xf numFmtId="4" fontId="30" fillId="6" borderId="1" xfId="1" applyNumberFormat="1" applyFont="1" applyFill="1" applyBorder="1" applyAlignment="1">
      <alignment horizontal="right" wrapText="1"/>
    </xf>
    <xf numFmtId="166" fontId="29" fillId="2" borderId="2" xfId="1" applyNumberFormat="1" applyFont="1" applyFill="1" applyBorder="1" applyAlignment="1">
      <alignment horizontal="right" wrapText="1"/>
    </xf>
    <xf numFmtId="166" fontId="30" fillId="3" borderId="2" xfId="1" applyNumberFormat="1" applyFont="1" applyFill="1" applyBorder="1" applyAlignment="1">
      <alignment horizontal="right" wrapText="1"/>
    </xf>
    <xf numFmtId="166" fontId="30" fillId="8" borderId="1" xfId="1" applyNumberFormat="1" applyFont="1" applyFill="1" applyBorder="1" applyAlignment="1">
      <alignment horizontal="center" wrapText="1"/>
    </xf>
    <xf numFmtId="166" fontId="4" fillId="6" borderId="1" xfId="1" applyNumberFormat="1" applyFont="1" applyFill="1" applyBorder="1" applyAlignment="1">
      <alignment horizontal="left" wrapText="1"/>
    </xf>
    <xf numFmtId="43" fontId="4" fillId="6" borderId="1" xfId="1" applyFont="1" applyFill="1" applyBorder="1" applyAlignment="1">
      <alignment horizontal="right" wrapText="1"/>
    </xf>
    <xf numFmtId="166" fontId="10" fillId="0" borderId="0" xfId="1" applyNumberFormat="1" applyFont="1" applyAlignment="1">
      <alignment horizontal="center"/>
    </xf>
    <xf numFmtId="166" fontId="12" fillId="0" borderId="8" xfId="1" applyNumberFormat="1" applyFont="1" applyBorder="1" applyAlignment="1">
      <alignment horizontal="center"/>
    </xf>
    <xf numFmtId="166" fontId="5" fillId="0" borderId="1" xfId="1" applyNumberFormat="1" applyFont="1" applyBorder="1" applyAlignment="1">
      <alignment horizontal="center" vertical="center" wrapText="1"/>
    </xf>
    <xf numFmtId="166" fontId="12" fillId="0" borderId="0" xfId="1" applyNumberFormat="1" applyFont="1" applyAlignment="1">
      <alignment horizontal="center"/>
    </xf>
    <xf numFmtId="165" fontId="7" fillId="0" borderId="1" xfId="1" applyNumberFormat="1" applyFont="1" applyFill="1" applyBorder="1" applyAlignment="1">
      <alignment horizontal="right" wrapText="1"/>
    </xf>
    <xf numFmtId="167" fontId="0" fillId="0" borderId="0" xfId="0" applyNumberFormat="1" applyFont="1"/>
    <xf numFmtId="0" fontId="18" fillId="0" borderId="0" xfId="0" applyFont="1"/>
    <xf numFmtId="0" fontId="18" fillId="6" borderId="0" xfId="0" applyFont="1" applyFill="1"/>
    <xf numFmtId="41" fontId="2" fillId="0" borderId="0" xfId="5" applyFont="1"/>
    <xf numFmtId="0" fontId="10" fillId="0" borderId="0" xfId="6" applyFont="1"/>
    <xf numFmtId="0" fontId="11" fillId="0" borderId="0" xfId="6" applyFont="1"/>
    <xf numFmtId="0" fontId="4" fillId="0" borderId="1" xfId="6" applyFont="1" applyBorder="1" applyAlignment="1">
      <alignment wrapText="1"/>
    </xf>
    <xf numFmtId="0" fontId="6" fillId="0" borderId="1" xfId="6" applyFont="1" applyBorder="1" applyAlignment="1">
      <alignment horizontal="center" wrapText="1"/>
    </xf>
    <xf numFmtId="0" fontId="6" fillId="0" borderId="1" xfId="6" applyFont="1" applyBorder="1" applyAlignment="1">
      <alignment horizontal="center"/>
    </xf>
    <xf numFmtId="0" fontId="5" fillId="0" borderId="1" xfId="6" applyFont="1" applyBorder="1" applyAlignment="1">
      <alignment horizontal="center" wrapText="1"/>
    </xf>
    <xf numFmtId="0" fontId="10" fillId="0" borderId="0" xfId="6" applyFont="1" applyAlignment="1">
      <alignment wrapText="1"/>
    </xf>
    <xf numFmtId="0" fontId="10" fillId="0" borderId="1" xfId="6" applyFont="1" applyBorder="1"/>
    <xf numFmtId="167" fontId="7" fillId="2" borderId="1" xfId="7" applyNumberFormat="1" applyFont="1" applyFill="1" applyBorder="1" applyAlignment="1">
      <alignment horizontal="right" wrapText="1"/>
    </xf>
    <xf numFmtId="167" fontId="8" fillId="2" borderId="1" xfId="7" applyNumberFormat="1" applyFont="1" applyFill="1" applyBorder="1" applyAlignment="1">
      <alignment horizontal="right" wrapText="1"/>
    </xf>
    <xf numFmtId="0" fontId="11" fillId="6" borderId="1" xfId="6" applyFont="1" applyFill="1" applyBorder="1"/>
    <xf numFmtId="167" fontId="8" fillId="8" borderId="1" xfId="7" applyNumberFormat="1" applyFont="1" applyFill="1" applyBorder="1" applyAlignment="1">
      <alignment horizontal="right" wrapText="1"/>
    </xf>
    <xf numFmtId="167" fontId="10" fillId="0" borderId="0" xfId="6" applyNumberFormat="1" applyFont="1"/>
    <xf numFmtId="166" fontId="10" fillId="0" borderId="0" xfId="6" applyNumberFormat="1" applyFont="1"/>
    <xf numFmtId="165" fontId="7" fillId="2" borderId="1" xfId="7" applyNumberFormat="1" applyFont="1" applyFill="1" applyBorder="1" applyAlignment="1">
      <alignment horizontal="right" wrapText="1"/>
    </xf>
    <xf numFmtId="166" fontId="11" fillId="0" borderId="0" xfId="6" applyNumberFormat="1" applyFont="1"/>
    <xf numFmtId="0" fontId="33" fillId="0" borderId="31" xfId="0" applyFont="1" applyBorder="1" applyAlignment="1">
      <alignment horizontal="center"/>
    </xf>
    <xf numFmtId="0" fontId="33" fillId="0" borderId="32" xfId="0" applyFont="1" applyBorder="1" applyAlignment="1">
      <alignment horizontal="center"/>
    </xf>
    <xf numFmtId="0" fontId="33" fillId="0" borderId="33" xfId="0" applyFont="1" applyBorder="1" applyAlignment="1">
      <alignment horizontal="center"/>
    </xf>
    <xf numFmtId="0" fontId="10" fillId="0" borderId="34" xfId="0" applyFont="1" applyBorder="1" applyAlignment="1">
      <alignment horizontal="justify" vertical="justify" wrapText="1"/>
    </xf>
    <xf numFmtId="0" fontId="10" fillId="0" borderId="30" xfId="0" applyFont="1" applyBorder="1" applyAlignment="1">
      <alignment horizontal="justify" vertical="justify" wrapText="1"/>
    </xf>
    <xf numFmtId="0" fontId="10" fillId="0" borderId="35" xfId="0" applyFont="1" applyBorder="1" applyAlignment="1">
      <alignment horizontal="justify" vertical="justify" wrapText="1"/>
    </xf>
    <xf numFmtId="0" fontId="10" fillId="0" borderId="36" xfId="0" applyFont="1" applyBorder="1" applyAlignment="1">
      <alignment horizontal="justify" vertical="justify" wrapText="1"/>
    </xf>
    <xf numFmtId="0" fontId="10" fillId="0" borderId="0" xfId="0" applyFont="1" applyAlignment="1">
      <alignment horizontal="justify" vertical="justify" wrapText="1"/>
    </xf>
    <xf numFmtId="0" fontId="10" fillId="0" borderId="37" xfId="0" applyFont="1" applyBorder="1" applyAlignment="1">
      <alignment horizontal="justify" vertical="justify" wrapText="1"/>
    </xf>
    <xf numFmtId="0" fontId="10" fillId="0" borderId="38" xfId="0" applyFont="1" applyBorder="1" applyAlignment="1">
      <alignment horizontal="justify" vertical="justify" wrapText="1"/>
    </xf>
    <xf numFmtId="0" fontId="10" fillId="0" borderId="39" xfId="0" applyFont="1" applyBorder="1" applyAlignment="1">
      <alignment horizontal="justify" vertical="justify" wrapText="1"/>
    </xf>
    <xf numFmtId="0" fontId="10" fillId="0" borderId="40" xfId="0" applyFont="1" applyBorder="1" applyAlignment="1">
      <alignment horizontal="justify" vertical="justify" wrapText="1"/>
    </xf>
    <xf numFmtId="0" fontId="37" fillId="0" borderId="20" xfId="0" applyFont="1" applyBorder="1" applyAlignment="1">
      <alignment horizontal="left" indent="5"/>
    </xf>
    <xf numFmtId="0" fontId="37" fillId="0" borderId="21" xfId="0" applyFont="1" applyBorder="1" applyAlignment="1">
      <alignment horizontal="left" indent="5"/>
    </xf>
    <xf numFmtId="0" fontId="35" fillId="0" borderId="20" xfId="0" applyFont="1" applyBorder="1" applyAlignment="1">
      <alignment horizontal="center" vertical="center" wrapText="1"/>
    </xf>
    <xf numFmtId="0" fontId="35" fillId="0" borderId="21" xfId="0" applyFont="1" applyBorder="1" applyAlignment="1">
      <alignment horizontal="center" vertical="center" wrapText="1"/>
    </xf>
    <xf numFmtId="0" fontId="36" fillId="0" borderId="20" xfId="0" applyFont="1" applyBorder="1" applyAlignment="1">
      <alignment horizontal="center"/>
    </xf>
    <xf numFmtId="0" fontId="36" fillId="0" borderId="21" xfId="0" applyFont="1" applyBorder="1" applyAlignment="1">
      <alignment horizontal="center"/>
    </xf>
    <xf numFmtId="0" fontId="20" fillId="6" borderId="4" xfId="0" applyFont="1" applyFill="1" applyBorder="1" applyAlignment="1">
      <alignment horizontal="left" wrapText="1"/>
    </xf>
    <xf numFmtId="0" fontId="20" fillId="6" borderId="5" xfId="0" applyFont="1" applyFill="1" applyBorder="1" applyAlignment="1">
      <alignment horizontal="left" wrapText="1"/>
    </xf>
    <xf numFmtId="0" fontId="20" fillId="6" borderId="6" xfId="0" applyFont="1" applyFill="1" applyBorder="1" applyAlignment="1">
      <alignment horizontal="left" wrapText="1"/>
    </xf>
    <xf numFmtId="0" fontId="22" fillId="9" borderId="4" xfId="0" applyFont="1" applyFill="1" applyBorder="1" applyAlignment="1">
      <alignment horizontal="center" wrapText="1"/>
    </xf>
    <xf numFmtId="0" fontId="22" fillId="9" borderId="5" xfId="0" applyFont="1" applyFill="1" applyBorder="1" applyAlignment="1">
      <alignment horizontal="center" wrapText="1"/>
    </xf>
    <xf numFmtId="0" fontId="22" fillId="9" borderId="6" xfId="0" applyFont="1" applyFill="1" applyBorder="1" applyAlignment="1">
      <alignment horizontal="center" wrapText="1"/>
    </xf>
    <xf numFmtId="0" fontId="9" fillId="0" borderId="7" xfId="0" applyFont="1" applyBorder="1" applyAlignment="1">
      <alignment horizontal="left" wrapText="1"/>
    </xf>
    <xf numFmtId="0" fontId="21" fillId="7" borderId="4" xfId="0" applyFont="1" applyFill="1" applyBorder="1" applyAlignment="1">
      <alignment horizontal="center" wrapText="1"/>
    </xf>
    <xf numFmtId="0" fontId="21" fillId="7" borderId="5" xfId="0" applyFont="1" applyFill="1" applyBorder="1" applyAlignment="1">
      <alignment horizontal="center" wrapText="1"/>
    </xf>
    <xf numFmtId="0" fontId="21" fillId="7" borderId="6" xfId="0" applyFont="1" applyFill="1" applyBorder="1" applyAlignment="1">
      <alignment horizontal="center" wrapText="1"/>
    </xf>
    <xf numFmtId="0" fontId="25" fillId="7" borderId="4" xfId="0" applyFont="1" applyFill="1" applyBorder="1" applyAlignment="1">
      <alignment horizontal="center" wrapText="1"/>
    </xf>
    <xf numFmtId="0" fontId="25" fillId="7" borderId="5" xfId="0" applyFont="1" applyFill="1" applyBorder="1" applyAlignment="1">
      <alignment horizontal="center" wrapText="1"/>
    </xf>
    <xf numFmtId="0" fontId="25" fillId="7" borderId="6" xfId="0" applyFont="1" applyFill="1" applyBorder="1" applyAlignment="1">
      <alignment horizontal="center" wrapText="1"/>
    </xf>
    <xf numFmtId="0" fontId="24" fillId="6" borderId="1" xfId="0" applyFont="1" applyFill="1" applyBorder="1" applyAlignment="1">
      <alignment horizontal="left" wrapText="1"/>
    </xf>
    <xf numFmtId="0" fontId="9" fillId="0" borderId="0" xfId="0" applyFont="1" applyAlignment="1">
      <alignment horizontal="left" wrapText="1"/>
    </xf>
    <xf numFmtId="0" fontId="11" fillId="6" borderId="1" xfId="0" applyFont="1" applyFill="1" applyBorder="1" applyAlignment="1">
      <alignment horizontal="left"/>
    </xf>
    <xf numFmtId="0" fontId="11" fillId="7" borderId="4" xfId="0" applyFont="1" applyFill="1" applyBorder="1" applyAlignment="1">
      <alignment horizontal="center"/>
    </xf>
    <xf numFmtId="0" fontId="11" fillId="7" borderId="5" xfId="0" applyFont="1" applyFill="1" applyBorder="1" applyAlignment="1">
      <alignment horizontal="center"/>
    </xf>
    <xf numFmtId="0" fontId="11" fillId="7" borderId="6" xfId="0" applyFont="1" applyFill="1" applyBorder="1" applyAlignment="1">
      <alignment horizontal="center"/>
    </xf>
    <xf numFmtId="0" fontId="12" fillId="0" borderId="0" xfId="0" applyFont="1" applyAlignment="1">
      <alignment horizontal="left"/>
    </xf>
    <xf numFmtId="0" fontId="4" fillId="5" borderId="4" xfId="0" applyFont="1" applyFill="1" applyBorder="1" applyAlignment="1">
      <alignment horizontal="center"/>
    </xf>
    <xf numFmtId="0" fontId="4" fillId="5" borderId="5" xfId="0" applyFont="1" applyFill="1" applyBorder="1" applyAlignment="1">
      <alignment horizontal="center"/>
    </xf>
    <xf numFmtId="0" fontId="4" fillId="5" borderId="6" xfId="0" applyFont="1" applyFill="1" applyBorder="1" applyAlignment="1">
      <alignment horizontal="center"/>
    </xf>
    <xf numFmtId="0" fontId="3" fillId="6" borderId="1" xfId="0" applyFont="1" applyFill="1" applyBorder="1" applyAlignment="1">
      <alignment horizontal="left"/>
    </xf>
    <xf numFmtId="0" fontId="12" fillId="0" borderId="7" xfId="0" applyFont="1" applyBorder="1" applyAlignment="1">
      <alignment horizontal="left"/>
    </xf>
    <xf numFmtId="0" fontId="11" fillId="5" borderId="4" xfId="0" applyFont="1" applyFill="1" applyBorder="1" applyAlignment="1">
      <alignment horizontal="center"/>
    </xf>
    <xf numFmtId="0" fontId="11" fillId="5" borderId="5" xfId="0" applyFont="1" applyFill="1" applyBorder="1" applyAlignment="1">
      <alignment horizontal="center"/>
    </xf>
    <xf numFmtId="0" fontId="11" fillId="5" borderId="6" xfId="0" applyFont="1" applyFill="1" applyBorder="1" applyAlignment="1">
      <alignment horizontal="center"/>
    </xf>
    <xf numFmtId="0" fontId="4" fillId="6" borderId="1" xfId="0" applyFont="1" applyFill="1" applyBorder="1" applyAlignment="1">
      <alignment horizontal="left"/>
    </xf>
    <xf numFmtId="0" fontId="4" fillId="6" borderId="4" xfId="0" applyFont="1" applyFill="1" applyBorder="1" applyAlignment="1">
      <alignment horizontal="left"/>
    </xf>
    <xf numFmtId="0" fontId="4" fillId="6" borderId="5" xfId="0" applyFont="1" applyFill="1" applyBorder="1" applyAlignment="1">
      <alignment horizontal="left"/>
    </xf>
    <xf numFmtId="0" fontId="4" fillId="6" borderId="6" xfId="0" applyFont="1" applyFill="1" applyBorder="1" applyAlignment="1">
      <alignment horizontal="left"/>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wrapText="1"/>
    </xf>
    <xf numFmtId="0" fontId="5" fillId="5" borderId="4" xfId="0" applyFont="1" applyFill="1" applyBorder="1" applyAlignment="1">
      <alignment horizontal="center"/>
    </xf>
    <xf numFmtId="0" fontId="5" fillId="5" borderId="5" xfId="0" applyFont="1" applyFill="1" applyBorder="1" applyAlignment="1">
      <alignment horizontal="center"/>
    </xf>
    <xf numFmtId="0" fontId="5" fillId="5" borderId="6" xfId="0" applyFont="1" applyFill="1" applyBorder="1" applyAlignment="1">
      <alignment horizontal="center"/>
    </xf>
    <xf numFmtId="0" fontId="41" fillId="0" borderId="7" xfId="0" applyFont="1" applyBorder="1" applyAlignment="1">
      <alignment horizontal="left"/>
    </xf>
    <xf numFmtId="0" fontId="5" fillId="6" borderId="4" xfId="0" applyFont="1" applyFill="1" applyBorder="1" applyAlignment="1">
      <alignment horizontal="left"/>
    </xf>
    <xf numFmtId="0" fontId="5" fillId="6" borderId="5" xfId="0" applyFont="1" applyFill="1" applyBorder="1" applyAlignment="1">
      <alignment horizontal="left"/>
    </xf>
    <xf numFmtId="0" fontId="5" fillId="6" borderId="6" xfId="0" applyFont="1" applyFill="1" applyBorder="1" applyAlignment="1">
      <alignment horizontal="left"/>
    </xf>
    <xf numFmtId="0" fontId="6" fillId="0" borderId="1" xfId="0" applyFont="1" applyBorder="1" applyAlignment="1">
      <alignment horizontal="center" vertical="center" wrapText="1"/>
    </xf>
    <xf numFmtId="0" fontId="42" fillId="0" borderId="7" xfId="0" applyFont="1" applyBorder="1" applyAlignment="1">
      <alignment horizontal="left"/>
    </xf>
    <xf numFmtId="0" fontId="4" fillId="6" borderId="1" xfId="0" applyFont="1" applyFill="1" applyBorder="1" applyAlignment="1">
      <alignment horizontal="left" wrapText="1"/>
    </xf>
    <xf numFmtId="0" fontId="4" fillId="5" borderId="1" xfId="0" applyFont="1" applyFill="1" applyBorder="1" applyAlignment="1">
      <alignment horizontal="center" wrapText="1"/>
    </xf>
    <xf numFmtId="0" fontId="30" fillId="5" borderId="1" xfId="0" applyFont="1" applyFill="1" applyBorder="1" applyAlignment="1">
      <alignment horizontal="center" wrapText="1"/>
    </xf>
    <xf numFmtId="0" fontId="43" fillId="0" borderId="0" xfId="0" applyFont="1" applyAlignment="1">
      <alignment horizontal="left" wrapText="1"/>
    </xf>
    <xf numFmtId="0" fontId="5" fillId="5" borderId="1" xfId="0" applyFont="1" applyFill="1" applyBorder="1" applyAlignment="1">
      <alignment horizontal="center" wrapText="1"/>
    </xf>
    <xf numFmtId="0" fontId="43" fillId="0" borderId="7" xfId="0" applyFont="1" applyBorder="1" applyAlignment="1">
      <alignment horizontal="left" wrapText="1"/>
    </xf>
    <xf numFmtId="0" fontId="12" fillId="0" borderId="0" xfId="0" applyFont="1" applyAlignment="1">
      <alignment horizontal="right"/>
    </xf>
    <xf numFmtId="0" fontId="11" fillId="6" borderId="4" xfId="0" applyFont="1" applyFill="1" applyBorder="1" applyAlignment="1">
      <alignment horizontal="left"/>
    </xf>
    <xf numFmtId="0" fontId="11" fillId="6" borderId="5" xfId="0" applyFont="1" applyFill="1" applyBorder="1" applyAlignment="1">
      <alignment horizontal="left"/>
    </xf>
    <xf numFmtId="0" fontId="11" fillId="6" borderId="6" xfId="0" applyFont="1" applyFill="1" applyBorder="1" applyAlignment="1">
      <alignment horizontal="left"/>
    </xf>
    <xf numFmtId="166" fontId="12" fillId="0" borderId="0" xfId="1" applyNumberFormat="1" applyFont="1" applyAlignment="1">
      <alignment horizontal="left"/>
    </xf>
    <xf numFmtId="166" fontId="11" fillId="6" borderId="4" xfId="1" applyNumberFormat="1" applyFont="1" applyFill="1" applyBorder="1" applyAlignment="1">
      <alignment horizontal="left"/>
    </xf>
    <xf numFmtId="166" fontId="11" fillId="6" borderId="5" xfId="1" applyNumberFormat="1" applyFont="1" applyFill="1" applyBorder="1" applyAlignment="1">
      <alignment horizontal="left"/>
    </xf>
    <xf numFmtId="166" fontId="11" fillId="6" borderId="6" xfId="1" applyNumberFormat="1" applyFont="1" applyFill="1" applyBorder="1" applyAlignment="1">
      <alignment horizontal="left"/>
    </xf>
    <xf numFmtId="166" fontId="12" fillId="0" borderId="42" xfId="1" applyNumberFormat="1" applyFont="1" applyBorder="1" applyAlignment="1">
      <alignment horizontal="right"/>
    </xf>
    <xf numFmtId="166" fontId="18" fillId="6" borderId="0" xfId="1" applyNumberFormat="1" applyFont="1" applyFill="1" applyAlignment="1">
      <alignment horizontal="center"/>
    </xf>
    <xf numFmtId="0" fontId="10" fillId="0" borderId="8" xfId="0" applyFont="1" applyBorder="1" applyAlignment="1">
      <alignment horizontal="left"/>
    </xf>
    <xf numFmtId="0" fontId="4" fillId="6" borderId="1" xfId="6" applyFont="1" applyFill="1" applyBorder="1" applyAlignment="1">
      <alignment horizontal="left"/>
    </xf>
    <xf numFmtId="0" fontId="11" fillId="5" borderId="4" xfId="6" applyFont="1" applyFill="1" applyBorder="1" applyAlignment="1">
      <alignment horizontal="center"/>
    </xf>
    <xf numFmtId="0" fontId="11" fillId="5" borderId="5" xfId="6" applyFont="1" applyFill="1" applyBorder="1" applyAlignment="1">
      <alignment horizontal="center"/>
    </xf>
    <xf numFmtId="0" fontId="11" fillId="5" borderId="6" xfId="6" applyFont="1" applyFill="1" applyBorder="1" applyAlignment="1">
      <alignment horizontal="center"/>
    </xf>
    <xf numFmtId="0" fontId="12" fillId="0" borderId="7" xfId="6" applyFont="1" applyBorder="1" applyAlignment="1">
      <alignment horizontal="left"/>
    </xf>
  </cellXfs>
  <cellStyles count="8">
    <cellStyle name="Comma" xfId="1" builtinId="3"/>
    <cellStyle name="Comma [0]" xfId="5" builtinId="6"/>
    <cellStyle name="Comma 2" xfId="3" xr:uid="{00000000-0005-0000-0000-000002000000}"/>
    <cellStyle name="Comma 3" xfId="7" xr:uid="{00000000-0005-0000-0000-000003000000}"/>
    <cellStyle name="Hyperlink" xfId="4" builtinId="8"/>
    <cellStyle name="Normal" xfId="0" builtinId="0"/>
    <cellStyle name="Normal 2" xfId="2" xr:uid="{00000000-0005-0000-0000-000006000000}"/>
    <cellStyle name="Normal 3" xfId="6" xr:uid="{00000000-0005-0000-0000-000007000000}"/>
  </cellStyles>
  <dxfs count="0"/>
  <tableStyles count="0" defaultTableStyle="TableStyleMedium2" defaultPivotStyle="PivotStyleLight16"/>
  <colors>
    <mruColors>
      <color rgb="FFF0A73C"/>
      <color rgb="FFA2D668"/>
      <color rgb="FF76B531"/>
      <color rgb="FF946D20"/>
      <color rgb="FFC7932B"/>
      <color rgb="FFA87C24"/>
      <color rgb="FFDBB05B"/>
      <color rgb="FFCC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hyperlink" Target="#'APPENDIX 8'!A1"/><Relationship Id="rId2" Type="http://schemas.openxmlformats.org/officeDocument/2006/relationships/hyperlink" Target="#Details!A1"/><Relationship Id="rId1" Type="http://schemas.openxmlformats.org/officeDocument/2006/relationships/hyperlink" Target="#'APPENDIX 6'!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hyperlink" Target="#'APPENDIX 9'!A1"/><Relationship Id="rId2" Type="http://schemas.openxmlformats.org/officeDocument/2006/relationships/hyperlink" Target="#Details!A1"/><Relationship Id="rId1" Type="http://schemas.openxmlformats.org/officeDocument/2006/relationships/hyperlink" Target="#'APPENDIX 7'!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hyperlink" Target="#'APPENDIX 10'!A1"/><Relationship Id="rId2" Type="http://schemas.openxmlformats.org/officeDocument/2006/relationships/hyperlink" Target="#Details!A1"/><Relationship Id="rId1" Type="http://schemas.openxmlformats.org/officeDocument/2006/relationships/hyperlink" Target="#'APPENDIX 8'!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hyperlink" Target="#'APPENDIX 11'!A1"/><Relationship Id="rId2" Type="http://schemas.openxmlformats.org/officeDocument/2006/relationships/hyperlink" Target="#Details!A1"/><Relationship Id="rId1" Type="http://schemas.openxmlformats.org/officeDocument/2006/relationships/hyperlink" Target="#'APPENDIX 9'!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hyperlink" Target="#'APPENDIX 12'!A1"/><Relationship Id="rId2" Type="http://schemas.openxmlformats.org/officeDocument/2006/relationships/hyperlink" Target="#Details!A1"/><Relationship Id="rId1" Type="http://schemas.openxmlformats.org/officeDocument/2006/relationships/hyperlink" Target="#'APPENDIX 10'!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5.xml.rels><?xml version="1.0" encoding="UTF-8" standalone="yes"?>
<Relationships xmlns="http://schemas.openxmlformats.org/package/2006/relationships"><Relationship Id="rId3" Type="http://schemas.openxmlformats.org/officeDocument/2006/relationships/hyperlink" Target="#'APPENDIX 13'!A1"/><Relationship Id="rId2" Type="http://schemas.openxmlformats.org/officeDocument/2006/relationships/hyperlink" Target="#Details!A1"/><Relationship Id="rId1" Type="http://schemas.openxmlformats.org/officeDocument/2006/relationships/hyperlink" Target="#'APPENDIX 11'!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6.xml.rels><?xml version="1.0" encoding="UTF-8" standalone="yes"?>
<Relationships xmlns="http://schemas.openxmlformats.org/package/2006/relationships"><Relationship Id="rId3" Type="http://schemas.openxmlformats.org/officeDocument/2006/relationships/hyperlink" Target="#'APPENDIX 14'!A1"/><Relationship Id="rId2" Type="http://schemas.openxmlformats.org/officeDocument/2006/relationships/hyperlink" Target="#Details!A1"/><Relationship Id="rId1" Type="http://schemas.openxmlformats.org/officeDocument/2006/relationships/hyperlink" Target="#'APPENDIX 12'!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7.xml.rels><?xml version="1.0" encoding="UTF-8" standalone="yes"?>
<Relationships xmlns="http://schemas.openxmlformats.org/package/2006/relationships"><Relationship Id="rId3" Type="http://schemas.openxmlformats.org/officeDocument/2006/relationships/hyperlink" Target="#'APPENDIX 15'!A1"/><Relationship Id="rId2" Type="http://schemas.openxmlformats.org/officeDocument/2006/relationships/hyperlink" Target="#Details!A1"/><Relationship Id="rId1" Type="http://schemas.openxmlformats.org/officeDocument/2006/relationships/hyperlink" Target="#'APPENDIX 13'!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8.xml.rels><?xml version="1.0" encoding="UTF-8" standalone="yes"?>
<Relationships xmlns="http://schemas.openxmlformats.org/package/2006/relationships"><Relationship Id="rId3" Type="http://schemas.openxmlformats.org/officeDocument/2006/relationships/hyperlink" Target="#'APPENDIX 16'!A1"/><Relationship Id="rId2" Type="http://schemas.openxmlformats.org/officeDocument/2006/relationships/hyperlink" Target="#Details!A1"/><Relationship Id="rId1" Type="http://schemas.openxmlformats.org/officeDocument/2006/relationships/hyperlink" Target="#'APPENDIX 14'!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9.xml.rels><?xml version="1.0" encoding="UTF-8" standalone="yes"?>
<Relationships xmlns="http://schemas.openxmlformats.org/package/2006/relationships"><Relationship Id="rId3" Type="http://schemas.openxmlformats.org/officeDocument/2006/relationships/hyperlink" Target="#'APPENDIX 17'!A1"/><Relationship Id="rId2" Type="http://schemas.openxmlformats.org/officeDocument/2006/relationships/hyperlink" Target="#Details!A1"/><Relationship Id="rId1" Type="http://schemas.openxmlformats.org/officeDocument/2006/relationships/hyperlink" Target="#'APPENDIX 15'!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Table of Contents'!A1"/><Relationship Id="rId2" Type="http://schemas.openxmlformats.org/officeDocument/2006/relationships/image" Target="../media/image2.png"/><Relationship Id="rId1" Type="http://schemas.openxmlformats.org/officeDocument/2006/relationships/hyperlink" Target="#Details!A1"/><Relationship Id="rId6" Type="http://schemas.openxmlformats.org/officeDocument/2006/relationships/image" Target="cid:image001.png@01CEF651.BD61CC10" TargetMode="External"/><Relationship Id="rId5" Type="http://schemas.openxmlformats.org/officeDocument/2006/relationships/image" Target="../media/image1.png"/><Relationship Id="rId4" Type="http://schemas.openxmlformats.org/officeDocument/2006/relationships/image" Target="../media/image3.png"/></Relationships>
</file>

<file path=xl/drawings/_rels/drawing20.xml.rels><?xml version="1.0" encoding="UTF-8" standalone="yes"?>
<Relationships xmlns="http://schemas.openxmlformats.org/package/2006/relationships"><Relationship Id="rId3" Type="http://schemas.openxmlformats.org/officeDocument/2006/relationships/hyperlink" Target="#'APPENDIX 18'!A1"/><Relationship Id="rId2" Type="http://schemas.openxmlformats.org/officeDocument/2006/relationships/hyperlink" Target="#Details!A1"/><Relationship Id="rId1" Type="http://schemas.openxmlformats.org/officeDocument/2006/relationships/hyperlink" Target="#'APPENDIX 16'!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21.xml.rels><?xml version="1.0" encoding="UTF-8" standalone="yes"?>
<Relationships xmlns="http://schemas.openxmlformats.org/package/2006/relationships"><Relationship Id="rId3" Type="http://schemas.openxmlformats.org/officeDocument/2006/relationships/hyperlink" Target="#'APPENDIX 19'!A1"/><Relationship Id="rId2" Type="http://schemas.openxmlformats.org/officeDocument/2006/relationships/hyperlink" Target="#Details!A1"/><Relationship Id="rId1" Type="http://schemas.openxmlformats.org/officeDocument/2006/relationships/hyperlink" Target="#'APPENDIX 17'!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3" Type="http://schemas.openxmlformats.org/officeDocument/2006/relationships/hyperlink" Target="#'APPENDIX 20 i'!A1"/><Relationship Id="rId2" Type="http://schemas.openxmlformats.org/officeDocument/2006/relationships/hyperlink" Target="#Details!A1"/><Relationship Id="rId1" Type="http://schemas.openxmlformats.org/officeDocument/2006/relationships/hyperlink" Target="#'APPENDIX 18'!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29.xml.rels><?xml version="1.0" encoding="UTF-8" standalone="yes"?>
<Relationships xmlns="http://schemas.openxmlformats.org/package/2006/relationships"><Relationship Id="rId3" Type="http://schemas.openxmlformats.org/officeDocument/2006/relationships/hyperlink" Target="#'APPENDIX 20 ii'!A1"/><Relationship Id="rId2" Type="http://schemas.openxmlformats.org/officeDocument/2006/relationships/hyperlink" Target="#Details!A1"/><Relationship Id="rId1" Type="http://schemas.openxmlformats.org/officeDocument/2006/relationships/hyperlink" Target="#'APPENDIX 19'!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APPENDIX 1 '!B1"/><Relationship Id="rId1" Type="http://schemas.openxmlformats.org/officeDocument/2006/relationships/hyperlink" Target="#Details!A1"/><Relationship Id="rId4" Type="http://schemas.openxmlformats.org/officeDocument/2006/relationships/image" Target="cid:image001.png@01CEF651.BD61CC10" TargetMode="External"/></Relationships>
</file>

<file path=xl/drawings/_rels/drawing30.xml.rels><?xml version="1.0" encoding="UTF-8" standalone="yes"?>
<Relationships xmlns="http://schemas.openxmlformats.org/package/2006/relationships"><Relationship Id="rId3" Type="http://schemas.openxmlformats.org/officeDocument/2006/relationships/hyperlink" Target="#'APPENDIX 20 iii'!A1"/><Relationship Id="rId2" Type="http://schemas.openxmlformats.org/officeDocument/2006/relationships/hyperlink" Target="#Details!A1"/><Relationship Id="rId1" Type="http://schemas.openxmlformats.org/officeDocument/2006/relationships/hyperlink" Target="#'APPENDIX 20 i'!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1.xml.rels><?xml version="1.0" encoding="UTF-8" standalone="yes"?>
<Relationships xmlns="http://schemas.openxmlformats.org/package/2006/relationships"><Relationship Id="rId3" Type="http://schemas.openxmlformats.org/officeDocument/2006/relationships/hyperlink" Target="#'APPENDIX 21 i'!A1"/><Relationship Id="rId2" Type="http://schemas.openxmlformats.org/officeDocument/2006/relationships/hyperlink" Target="#Details!A1"/><Relationship Id="rId1" Type="http://schemas.openxmlformats.org/officeDocument/2006/relationships/hyperlink" Target="#'APPENDIX 20 ii'!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2.xml.rels><?xml version="1.0" encoding="UTF-8" standalone="yes"?>
<Relationships xmlns="http://schemas.openxmlformats.org/package/2006/relationships"><Relationship Id="rId3" Type="http://schemas.openxmlformats.org/officeDocument/2006/relationships/hyperlink" Target="#'APPENDIX 21 ii'!A1"/><Relationship Id="rId2" Type="http://schemas.openxmlformats.org/officeDocument/2006/relationships/hyperlink" Target="#Details!A1"/><Relationship Id="rId1" Type="http://schemas.openxmlformats.org/officeDocument/2006/relationships/hyperlink" Target="#'APPENDIX 20 iii'!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3.xml.rels><?xml version="1.0" encoding="UTF-8" standalone="yes"?>
<Relationships xmlns="http://schemas.openxmlformats.org/package/2006/relationships"><Relationship Id="rId3" Type="http://schemas.openxmlformats.org/officeDocument/2006/relationships/hyperlink" Target="#'APPENDIX 21 iii'!A1"/><Relationship Id="rId2" Type="http://schemas.openxmlformats.org/officeDocument/2006/relationships/hyperlink" Target="#Details!A1"/><Relationship Id="rId1" Type="http://schemas.openxmlformats.org/officeDocument/2006/relationships/hyperlink" Target="#'APPENDIX 21 i'!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4.xml.rels><?xml version="1.0" encoding="UTF-8" standalone="yes"?>
<Relationships xmlns="http://schemas.openxmlformats.org/package/2006/relationships"><Relationship Id="rId3" Type="http://schemas.openxmlformats.org/officeDocument/2006/relationships/hyperlink" Target="#'APPENDIX  21 iv'!A1"/><Relationship Id="rId2" Type="http://schemas.openxmlformats.org/officeDocument/2006/relationships/hyperlink" Target="#Details!A1"/><Relationship Id="rId1" Type="http://schemas.openxmlformats.org/officeDocument/2006/relationships/hyperlink" Target="#'APPENDIX 21 ii'!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Details!A1"/><Relationship Id="rId1" Type="http://schemas.openxmlformats.org/officeDocument/2006/relationships/hyperlink" Target="#'APPENDIX 21 iii'!A1"/><Relationship Id="rId4" Type="http://schemas.openxmlformats.org/officeDocument/2006/relationships/image" Target="cid:image001.png@01CEF651.BD61CC10"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APPENDIX 2'!A1"/><Relationship Id="rId2" Type="http://schemas.openxmlformats.org/officeDocument/2006/relationships/hyperlink" Target="#Details!A1"/><Relationship Id="rId1" Type="http://schemas.openxmlformats.org/officeDocument/2006/relationships/hyperlink" Target="#'Table of Contents'!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hyperlink" Target="#'APPENDIX 3'!A1"/><Relationship Id="rId2" Type="http://schemas.openxmlformats.org/officeDocument/2006/relationships/hyperlink" Target="#Details!A1"/><Relationship Id="rId1" Type="http://schemas.openxmlformats.org/officeDocument/2006/relationships/hyperlink" Target="#'APPENDIX 1 '!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hyperlink" Target="#'APPENDIX 4'!A1"/><Relationship Id="rId2" Type="http://schemas.openxmlformats.org/officeDocument/2006/relationships/hyperlink" Target="#Details!A1"/><Relationship Id="rId1" Type="http://schemas.openxmlformats.org/officeDocument/2006/relationships/hyperlink" Target="#'APPENDIX 2'!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hyperlink" Target="#'APPENDIX 5'!A1"/><Relationship Id="rId2" Type="http://schemas.openxmlformats.org/officeDocument/2006/relationships/hyperlink" Target="#Details!A1"/><Relationship Id="rId1" Type="http://schemas.openxmlformats.org/officeDocument/2006/relationships/hyperlink" Target="#'APPENDIX 3'!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hyperlink" Target="#'APPENDIX 6'!A1"/><Relationship Id="rId2" Type="http://schemas.openxmlformats.org/officeDocument/2006/relationships/hyperlink" Target="#Details!A1"/><Relationship Id="rId1" Type="http://schemas.openxmlformats.org/officeDocument/2006/relationships/hyperlink" Target="#'APPENDIX 4'!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hyperlink" Target="#'APPENDIX 7'!A1"/><Relationship Id="rId2" Type="http://schemas.openxmlformats.org/officeDocument/2006/relationships/hyperlink" Target="#Details!A1"/><Relationship Id="rId1" Type="http://schemas.openxmlformats.org/officeDocument/2006/relationships/hyperlink" Target="#'APPENDIX 5'!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2</xdr:row>
      <xdr:rowOff>19050</xdr:rowOff>
    </xdr:from>
    <xdr:to>
      <xdr:col>4</xdr:col>
      <xdr:colOff>260350</xdr:colOff>
      <xdr:row>7</xdr:row>
      <xdr:rowOff>107315</xdr:rowOff>
    </xdr:to>
    <xdr:pic>
      <xdr:nvPicPr>
        <xdr:cNvPr id="4" name="Picture 3" descr="cid:image001.png@01CEF651.BD61CC10">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76250" y="523875"/>
          <a:ext cx="1584325" cy="103124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797718</xdr:colOff>
      <xdr:row>0</xdr:row>
      <xdr:rowOff>45246</xdr:rowOff>
    </xdr:from>
    <xdr:to>
      <xdr:col>1</xdr:col>
      <xdr:colOff>1464469</xdr:colOff>
      <xdr:row>1</xdr:row>
      <xdr:rowOff>59532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1845468" y="45246"/>
          <a:ext cx="666751"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154781</xdr:colOff>
      <xdr:row>0</xdr:row>
      <xdr:rowOff>35720</xdr:rowOff>
    </xdr:from>
    <xdr:to>
      <xdr:col>1</xdr:col>
      <xdr:colOff>762000</xdr:colOff>
      <xdr:row>1</xdr:row>
      <xdr:rowOff>59532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900-000004000000}"/>
            </a:ext>
          </a:extLst>
        </xdr:cNvPr>
        <xdr:cNvSpPr/>
      </xdr:nvSpPr>
      <xdr:spPr>
        <a:xfrm>
          <a:off x="1202531" y="35720"/>
          <a:ext cx="607219"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1504950</xdr:colOff>
      <xdr:row>0</xdr:row>
      <xdr:rowOff>45244</xdr:rowOff>
    </xdr:from>
    <xdr:to>
      <xdr:col>1</xdr:col>
      <xdr:colOff>2238376</xdr:colOff>
      <xdr:row>1</xdr:row>
      <xdr:rowOff>59531</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900-000005000000}"/>
            </a:ext>
          </a:extLst>
        </xdr:cNvPr>
        <xdr:cNvSpPr/>
      </xdr:nvSpPr>
      <xdr:spPr>
        <a:xfrm>
          <a:off x="2552700" y="45244"/>
          <a:ext cx="733426"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59531</xdr:colOff>
      <xdr:row>0</xdr:row>
      <xdr:rowOff>119062</xdr:rowOff>
    </xdr:from>
    <xdr:to>
      <xdr:col>0</xdr:col>
      <xdr:colOff>973931</xdr:colOff>
      <xdr:row>2</xdr:row>
      <xdr:rowOff>50006</xdr:rowOff>
    </xdr:to>
    <xdr:pic>
      <xdr:nvPicPr>
        <xdr:cNvPr id="6" name="Picture 5" descr="cid:image001.png@01CEF651.BD61CC10">
          <a:extLst>
            <a:ext uri="{FF2B5EF4-FFF2-40B4-BE49-F238E27FC236}">
              <a16:creationId xmlns:a16="http://schemas.microsoft.com/office/drawing/2014/main" id="{00000000-0008-0000-09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59531" y="119062"/>
          <a:ext cx="914400" cy="561975"/>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797718</xdr:colOff>
      <xdr:row>0</xdr:row>
      <xdr:rowOff>45246</xdr:rowOff>
    </xdr:from>
    <xdr:to>
      <xdr:col>1</xdr:col>
      <xdr:colOff>1464469</xdr:colOff>
      <xdr:row>1</xdr:row>
      <xdr:rowOff>59532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1845468" y="45246"/>
          <a:ext cx="666751"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154781</xdr:colOff>
      <xdr:row>0</xdr:row>
      <xdr:rowOff>35720</xdr:rowOff>
    </xdr:from>
    <xdr:to>
      <xdr:col>1</xdr:col>
      <xdr:colOff>762000</xdr:colOff>
      <xdr:row>1</xdr:row>
      <xdr:rowOff>59532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A00-000004000000}"/>
            </a:ext>
          </a:extLst>
        </xdr:cNvPr>
        <xdr:cNvSpPr/>
      </xdr:nvSpPr>
      <xdr:spPr>
        <a:xfrm>
          <a:off x="1202531" y="35720"/>
          <a:ext cx="607219"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1504950</xdr:colOff>
      <xdr:row>0</xdr:row>
      <xdr:rowOff>45244</xdr:rowOff>
    </xdr:from>
    <xdr:to>
      <xdr:col>1</xdr:col>
      <xdr:colOff>2238376</xdr:colOff>
      <xdr:row>1</xdr:row>
      <xdr:rowOff>59531</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A00-000005000000}"/>
            </a:ext>
          </a:extLst>
        </xdr:cNvPr>
        <xdr:cNvSpPr/>
      </xdr:nvSpPr>
      <xdr:spPr>
        <a:xfrm>
          <a:off x="2552700" y="45244"/>
          <a:ext cx="733426"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83344</xdr:colOff>
      <xdr:row>0</xdr:row>
      <xdr:rowOff>95250</xdr:rowOff>
    </xdr:from>
    <xdr:to>
      <xdr:col>0</xdr:col>
      <xdr:colOff>997744</xdr:colOff>
      <xdr:row>3</xdr:row>
      <xdr:rowOff>50006</xdr:rowOff>
    </xdr:to>
    <xdr:pic>
      <xdr:nvPicPr>
        <xdr:cNvPr id="6" name="Picture 5" descr="cid:image001.png@01CEF651.BD61CC10">
          <a:extLst>
            <a:ext uri="{FF2B5EF4-FFF2-40B4-BE49-F238E27FC236}">
              <a16:creationId xmlns:a16="http://schemas.microsoft.com/office/drawing/2014/main" id="{00000000-0008-0000-0A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83344" y="95250"/>
          <a:ext cx="914400"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797718</xdr:colOff>
      <xdr:row>0</xdr:row>
      <xdr:rowOff>45246</xdr:rowOff>
    </xdr:from>
    <xdr:to>
      <xdr:col>1</xdr:col>
      <xdr:colOff>1464469</xdr:colOff>
      <xdr:row>1</xdr:row>
      <xdr:rowOff>59532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1845468" y="45246"/>
          <a:ext cx="666751"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154781</xdr:colOff>
      <xdr:row>0</xdr:row>
      <xdr:rowOff>35720</xdr:rowOff>
    </xdr:from>
    <xdr:to>
      <xdr:col>1</xdr:col>
      <xdr:colOff>762000</xdr:colOff>
      <xdr:row>1</xdr:row>
      <xdr:rowOff>59532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B00-000004000000}"/>
            </a:ext>
          </a:extLst>
        </xdr:cNvPr>
        <xdr:cNvSpPr/>
      </xdr:nvSpPr>
      <xdr:spPr>
        <a:xfrm>
          <a:off x="1202531" y="35720"/>
          <a:ext cx="607219"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1504950</xdr:colOff>
      <xdr:row>0</xdr:row>
      <xdr:rowOff>45244</xdr:rowOff>
    </xdr:from>
    <xdr:to>
      <xdr:col>1</xdr:col>
      <xdr:colOff>2238376</xdr:colOff>
      <xdr:row>1</xdr:row>
      <xdr:rowOff>59531</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B00-000005000000}"/>
            </a:ext>
          </a:extLst>
        </xdr:cNvPr>
        <xdr:cNvSpPr/>
      </xdr:nvSpPr>
      <xdr:spPr>
        <a:xfrm>
          <a:off x="2552700" y="45244"/>
          <a:ext cx="733426"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71437</xdr:colOff>
      <xdr:row>0</xdr:row>
      <xdr:rowOff>119063</xdr:rowOff>
    </xdr:from>
    <xdr:to>
      <xdr:col>0</xdr:col>
      <xdr:colOff>985837</xdr:colOff>
      <xdr:row>3</xdr:row>
      <xdr:rowOff>73819</xdr:rowOff>
    </xdr:to>
    <xdr:pic>
      <xdr:nvPicPr>
        <xdr:cNvPr id="6" name="Picture 5" descr="cid:image001.png@01CEF651.BD61CC10">
          <a:extLst>
            <a:ext uri="{FF2B5EF4-FFF2-40B4-BE49-F238E27FC236}">
              <a16:creationId xmlns:a16="http://schemas.microsoft.com/office/drawing/2014/main" id="{00000000-0008-0000-0B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71437" y="119063"/>
          <a:ext cx="914400" cy="561975"/>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797718</xdr:colOff>
      <xdr:row>0</xdr:row>
      <xdr:rowOff>45246</xdr:rowOff>
    </xdr:from>
    <xdr:to>
      <xdr:col>1</xdr:col>
      <xdr:colOff>1464469</xdr:colOff>
      <xdr:row>1</xdr:row>
      <xdr:rowOff>59532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C00-000003000000}"/>
            </a:ext>
          </a:extLst>
        </xdr:cNvPr>
        <xdr:cNvSpPr/>
      </xdr:nvSpPr>
      <xdr:spPr>
        <a:xfrm>
          <a:off x="1845468" y="45246"/>
          <a:ext cx="666751"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154781</xdr:colOff>
      <xdr:row>0</xdr:row>
      <xdr:rowOff>35720</xdr:rowOff>
    </xdr:from>
    <xdr:to>
      <xdr:col>1</xdr:col>
      <xdr:colOff>762000</xdr:colOff>
      <xdr:row>1</xdr:row>
      <xdr:rowOff>59532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C00-000004000000}"/>
            </a:ext>
          </a:extLst>
        </xdr:cNvPr>
        <xdr:cNvSpPr/>
      </xdr:nvSpPr>
      <xdr:spPr>
        <a:xfrm>
          <a:off x="1202531" y="35720"/>
          <a:ext cx="607219"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1504950</xdr:colOff>
      <xdr:row>0</xdr:row>
      <xdr:rowOff>45244</xdr:rowOff>
    </xdr:from>
    <xdr:to>
      <xdr:col>1</xdr:col>
      <xdr:colOff>2238376</xdr:colOff>
      <xdr:row>1</xdr:row>
      <xdr:rowOff>59531</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C00-000005000000}"/>
            </a:ext>
          </a:extLst>
        </xdr:cNvPr>
        <xdr:cNvSpPr/>
      </xdr:nvSpPr>
      <xdr:spPr>
        <a:xfrm>
          <a:off x="2552700" y="45244"/>
          <a:ext cx="733426"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83344</xdr:colOff>
      <xdr:row>0</xdr:row>
      <xdr:rowOff>59531</xdr:rowOff>
    </xdr:from>
    <xdr:to>
      <xdr:col>0</xdr:col>
      <xdr:colOff>997744</xdr:colOff>
      <xdr:row>3</xdr:row>
      <xdr:rowOff>0</xdr:rowOff>
    </xdr:to>
    <xdr:pic>
      <xdr:nvPicPr>
        <xdr:cNvPr id="6" name="Picture 5" descr="cid:image001.png@01CEF651.BD61CC10">
          <a:extLst>
            <a:ext uri="{FF2B5EF4-FFF2-40B4-BE49-F238E27FC236}">
              <a16:creationId xmlns:a16="http://schemas.microsoft.com/office/drawing/2014/main" id="{00000000-0008-0000-0C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83344" y="59531"/>
          <a:ext cx="914400"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690562</xdr:colOff>
      <xdr:row>0</xdr:row>
      <xdr:rowOff>176214</xdr:rowOff>
    </xdr:from>
    <xdr:to>
      <xdr:col>1</xdr:col>
      <xdr:colOff>1404937</xdr:colOff>
      <xdr:row>1</xdr:row>
      <xdr:rowOff>166687</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D00-000003000000}"/>
            </a:ext>
          </a:extLst>
        </xdr:cNvPr>
        <xdr:cNvSpPr/>
      </xdr:nvSpPr>
      <xdr:spPr>
        <a:xfrm>
          <a:off x="1571625" y="414339"/>
          <a:ext cx="714375" cy="228598"/>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35718</xdr:colOff>
      <xdr:row>0</xdr:row>
      <xdr:rowOff>166688</xdr:rowOff>
    </xdr:from>
    <xdr:to>
      <xdr:col>1</xdr:col>
      <xdr:colOff>619124</xdr:colOff>
      <xdr:row>1</xdr:row>
      <xdr:rowOff>154782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D00-000004000000}"/>
            </a:ext>
          </a:extLst>
        </xdr:cNvPr>
        <xdr:cNvSpPr/>
      </xdr:nvSpPr>
      <xdr:spPr>
        <a:xfrm>
          <a:off x="916781" y="404813"/>
          <a:ext cx="583406" cy="226219"/>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1457323</xdr:colOff>
      <xdr:row>0</xdr:row>
      <xdr:rowOff>176213</xdr:rowOff>
    </xdr:from>
    <xdr:to>
      <xdr:col>1</xdr:col>
      <xdr:colOff>2166936</xdr:colOff>
      <xdr:row>1</xdr:row>
      <xdr:rowOff>154781</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D00-000005000000}"/>
            </a:ext>
          </a:extLst>
        </xdr:cNvPr>
        <xdr:cNvSpPr/>
      </xdr:nvSpPr>
      <xdr:spPr>
        <a:xfrm>
          <a:off x="2338386" y="414338"/>
          <a:ext cx="709613" cy="21669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59531</xdr:colOff>
      <xdr:row>0</xdr:row>
      <xdr:rowOff>107156</xdr:rowOff>
    </xdr:from>
    <xdr:to>
      <xdr:col>0</xdr:col>
      <xdr:colOff>973931</xdr:colOff>
      <xdr:row>2</xdr:row>
      <xdr:rowOff>192881</xdr:rowOff>
    </xdr:to>
    <xdr:pic>
      <xdr:nvPicPr>
        <xdr:cNvPr id="6" name="Picture 5" descr="cid:image001.png@01CEF651.BD61CC10">
          <a:extLst>
            <a:ext uri="{FF2B5EF4-FFF2-40B4-BE49-F238E27FC236}">
              <a16:creationId xmlns:a16="http://schemas.microsoft.com/office/drawing/2014/main" id="{00000000-0008-0000-0D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59531" y="107156"/>
          <a:ext cx="914400" cy="561975"/>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666050</xdr:colOff>
      <xdr:row>0</xdr:row>
      <xdr:rowOff>183919</xdr:rowOff>
    </xdr:from>
    <xdr:to>
      <xdr:col>1</xdr:col>
      <xdr:colOff>1381126</xdr:colOff>
      <xdr:row>1</xdr:row>
      <xdr:rowOff>190500</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E00-000003000000}"/>
            </a:ext>
          </a:extLst>
        </xdr:cNvPr>
        <xdr:cNvSpPr/>
      </xdr:nvSpPr>
      <xdr:spPr>
        <a:xfrm>
          <a:off x="1773331" y="183919"/>
          <a:ext cx="715076" cy="232800"/>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7704</xdr:colOff>
      <xdr:row>0</xdr:row>
      <xdr:rowOff>186999</xdr:rowOff>
    </xdr:from>
    <xdr:to>
      <xdr:col>1</xdr:col>
      <xdr:colOff>607220</xdr:colOff>
      <xdr:row>1</xdr:row>
      <xdr:rowOff>166687</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E00-000004000000}"/>
            </a:ext>
          </a:extLst>
        </xdr:cNvPr>
        <xdr:cNvSpPr/>
      </xdr:nvSpPr>
      <xdr:spPr>
        <a:xfrm>
          <a:off x="1114985" y="186999"/>
          <a:ext cx="599516" cy="20590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1445418</xdr:colOff>
      <xdr:row>0</xdr:row>
      <xdr:rowOff>183916</xdr:rowOff>
    </xdr:from>
    <xdr:to>
      <xdr:col>1</xdr:col>
      <xdr:colOff>2131219</xdr:colOff>
      <xdr:row>1</xdr:row>
      <xdr:rowOff>202406</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E00-000005000000}"/>
            </a:ext>
          </a:extLst>
        </xdr:cNvPr>
        <xdr:cNvSpPr/>
      </xdr:nvSpPr>
      <xdr:spPr>
        <a:xfrm>
          <a:off x="2552699" y="183916"/>
          <a:ext cx="685801" cy="244709"/>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NEXT&gt;&gt;</a:t>
          </a:r>
        </a:p>
      </xdr:txBody>
    </xdr:sp>
    <xdr:clientData/>
  </xdr:twoCellAnchor>
  <xdr:twoCellAnchor editAs="oneCell">
    <xdr:from>
      <xdr:col>0</xdr:col>
      <xdr:colOff>119062</xdr:colOff>
      <xdr:row>0</xdr:row>
      <xdr:rowOff>95250</xdr:rowOff>
    </xdr:from>
    <xdr:to>
      <xdr:col>0</xdr:col>
      <xdr:colOff>1033462</xdr:colOff>
      <xdr:row>2</xdr:row>
      <xdr:rowOff>204787</xdr:rowOff>
    </xdr:to>
    <xdr:pic>
      <xdr:nvPicPr>
        <xdr:cNvPr id="6" name="Picture 5" descr="cid:image001.png@01CEF651.BD61CC10">
          <a:extLst>
            <a:ext uri="{FF2B5EF4-FFF2-40B4-BE49-F238E27FC236}">
              <a16:creationId xmlns:a16="http://schemas.microsoft.com/office/drawing/2014/main" id="{00000000-0008-0000-0E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119062" y="95250"/>
          <a:ext cx="914400" cy="561975"/>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702468</xdr:colOff>
      <xdr:row>0</xdr:row>
      <xdr:rowOff>235745</xdr:rowOff>
    </xdr:from>
    <xdr:to>
      <xdr:col>1</xdr:col>
      <xdr:colOff>1404937</xdr:colOff>
      <xdr:row>1</xdr:row>
      <xdr:rowOff>202406</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F00-000003000000}"/>
            </a:ext>
          </a:extLst>
        </xdr:cNvPr>
        <xdr:cNvSpPr/>
      </xdr:nvSpPr>
      <xdr:spPr>
        <a:xfrm>
          <a:off x="1493043" y="235745"/>
          <a:ext cx="702469" cy="214311"/>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47625</xdr:colOff>
      <xdr:row>1</xdr:row>
      <xdr:rowOff>0</xdr:rowOff>
    </xdr:from>
    <xdr:to>
      <xdr:col>1</xdr:col>
      <xdr:colOff>654843</xdr:colOff>
      <xdr:row>1</xdr:row>
      <xdr:rowOff>202406</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F00-000004000000}"/>
            </a:ext>
          </a:extLst>
        </xdr:cNvPr>
        <xdr:cNvSpPr/>
      </xdr:nvSpPr>
      <xdr:spPr>
        <a:xfrm>
          <a:off x="838200" y="247650"/>
          <a:ext cx="607218" cy="20240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1457324</xdr:colOff>
      <xdr:row>0</xdr:row>
      <xdr:rowOff>235744</xdr:rowOff>
    </xdr:from>
    <xdr:to>
      <xdr:col>1</xdr:col>
      <xdr:colOff>2166937</xdr:colOff>
      <xdr:row>1</xdr:row>
      <xdr:rowOff>190500</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F00-000005000000}"/>
            </a:ext>
          </a:extLst>
        </xdr:cNvPr>
        <xdr:cNvSpPr/>
      </xdr:nvSpPr>
      <xdr:spPr>
        <a:xfrm>
          <a:off x="2247899" y="235744"/>
          <a:ext cx="709613" cy="20240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98961</xdr:colOff>
      <xdr:row>0</xdr:row>
      <xdr:rowOff>74220</xdr:rowOff>
    </xdr:from>
    <xdr:to>
      <xdr:col>0</xdr:col>
      <xdr:colOff>1013361</xdr:colOff>
      <xdr:row>2</xdr:row>
      <xdr:rowOff>141390</xdr:rowOff>
    </xdr:to>
    <xdr:pic>
      <xdr:nvPicPr>
        <xdr:cNvPr id="6" name="Picture 5" descr="cid:image001.png@01CEF651.BD61CC10">
          <a:extLst>
            <a:ext uri="{FF2B5EF4-FFF2-40B4-BE49-F238E27FC236}">
              <a16:creationId xmlns:a16="http://schemas.microsoft.com/office/drawing/2014/main" id="{00000000-0008-0000-0F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98961" y="74220"/>
          <a:ext cx="914400" cy="561975"/>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638174</xdr:colOff>
      <xdr:row>1</xdr:row>
      <xdr:rowOff>9527</xdr:rowOff>
    </xdr:from>
    <xdr:to>
      <xdr:col>1</xdr:col>
      <xdr:colOff>1304925</xdr:colOff>
      <xdr:row>1</xdr:row>
      <xdr:rowOff>190501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000-000003000000}"/>
            </a:ext>
          </a:extLst>
        </xdr:cNvPr>
        <xdr:cNvSpPr/>
      </xdr:nvSpPr>
      <xdr:spPr>
        <a:xfrm>
          <a:off x="1476374" y="238127"/>
          <a:ext cx="666751" cy="180974"/>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1">
              <a:solidFill>
                <a:schemeClr val="bg1"/>
              </a:solidFill>
            </a:rPr>
            <a:t>&lt;&lt;BACK</a:t>
          </a:r>
        </a:p>
      </xdr:txBody>
    </xdr:sp>
    <xdr:clientData/>
  </xdr:twoCellAnchor>
  <xdr:twoCellAnchor>
    <xdr:from>
      <xdr:col>1</xdr:col>
      <xdr:colOff>0</xdr:colOff>
      <xdr:row>1</xdr:row>
      <xdr:rowOff>1</xdr:rowOff>
    </xdr:from>
    <xdr:to>
      <xdr:col>1</xdr:col>
      <xdr:colOff>581025</xdr:colOff>
      <xdr:row>1</xdr:row>
      <xdr:rowOff>190501</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000-000004000000}"/>
            </a:ext>
          </a:extLst>
        </xdr:cNvPr>
        <xdr:cNvSpPr/>
      </xdr:nvSpPr>
      <xdr:spPr>
        <a:xfrm>
          <a:off x="838200" y="228601"/>
          <a:ext cx="581025"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1362074</xdr:colOff>
      <xdr:row>1</xdr:row>
      <xdr:rowOff>19050</xdr:rowOff>
    </xdr:from>
    <xdr:to>
      <xdr:col>1</xdr:col>
      <xdr:colOff>2047875</xdr:colOff>
      <xdr:row>1</xdr:row>
      <xdr:rowOff>180976</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000-000005000000}"/>
            </a:ext>
          </a:extLst>
        </xdr:cNvPr>
        <xdr:cNvSpPr/>
      </xdr:nvSpPr>
      <xdr:spPr>
        <a:xfrm>
          <a:off x="2200274" y="247650"/>
          <a:ext cx="685801" cy="16192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71438</xdr:colOff>
      <xdr:row>0</xdr:row>
      <xdr:rowOff>130969</xdr:rowOff>
    </xdr:from>
    <xdr:to>
      <xdr:col>0</xdr:col>
      <xdr:colOff>985838</xdr:colOff>
      <xdr:row>2</xdr:row>
      <xdr:rowOff>240506</xdr:rowOff>
    </xdr:to>
    <xdr:pic>
      <xdr:nvPicPr>
        <xdr:cNvPr id="6" name="Picture 5" descr="cid:image001.png@01CEF651.BD61CC10">
          <a:extLst>
            <a:ext uri="{FF2B5EF4-FFF2-40B4-BE49-F238E27FC236}">
              <a16:creationId xmlns:a16="http://schemas.microsoft.com/office/drawing/2014/main" id="{00000000-0008-0000-10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71438" y="130969"/>
          <a:ext cx="914400" cy="561975"/>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xdr:from>
      <xdr:col>1</xdr:col>
      <xdr:colOff>628650</xdr:colOff>
      <xdr:row>0</xdr:row>
      <xdr:rowOff>252412</xdr:rowOff>
    </xdr:from>
    <xdr:to>
      <xdr:col>1</xdr:col>
      <xdr:colOff>1285876</xdr:colOff>
      <xdr:row>1</xdr:row>
      <xdr:rowOff>128588</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100-000003000000}"/>
            </a:ext>
          </a:extLst>
        </xdr:cNvPr>
        <xdr:cNvSpPr/>
      </xdr:nvSpPr>
      <xdr:spPr>
        <a:xfrm>
          <a:off x="1428750" y="252412"/>
          <a:ext cx="657226" cy="190501"/>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1">
              <a:solidFill>
                <a:schemeClr val="bg1"/>
              </a:solidFill>
            </a:rPr>
            <a:t>BACK&lt;&lt;</a:t>
          </a:r>
        </a:p>
      </xdr:txBody>
    </xdr:sp>
    <xdr:clientData/>
  </xdr:twoCellAnchor>
  <xdr:twoCellAnchor>
    <xdr:from>
      <xdr:col>0</xdr:col>
      <xdr:colOff>938212</xdr:colOff>
      <xdr:row>0</xdr:row>
      <xdr:rowOff>254794</xdr:rowOff>
    </xdr:from>
    <xdr:to>
      <xdr:col>1</xdr:col>
      <xdr:colOff>569118</xdr:colOff>
      <xdr:row>1</xdr:row>
      <xdr:rowOff>130969</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100-000004000000}"/>
            </a:ext>
          </a:extLst>
        </xdr:cNvPr>
        <xdr:cNvSpPr/>
      </xdr:nvSpPr>
      <xdr:spPr>
        <a:xfrm>
          <a:off x="804862" y="254794"/>
          <a:ext cx="564356"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1316830</xdr:colOff>
      <xdr:row>0</xdr:row>
      <xdr:rowOff>250031</xdr:rowOff>
    </xdr:from>
    <xdr:to>
      <xdr:col>1</xdr:col>
      <xdr:colOff>2021681</xdr:colOff>
      <xdr:row>1</xdr:row>
      <xdr:rowOff>126206</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100-000005000000}"/>
            </a:ext>
          </a:extLst>
        </xdr:cNvPr>
        <xdr:cNvSpPr/>
      </xdr:nvSpPr>
      <xdr:spPr>
        <a:xfrm>
          <a:off x="2116930" y="250031"/>
          <a:ext cx="704851"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59531</xdr:colOff>
      <xdr:row>0</xdr:row>
      <xdr:rowOff>83344</xdr:rowOff>
    </xdr:from>
    <xdr:to>
      <xdr:col>0</xdr:col>
      <xdr:colOff>973931</xdr:colOff>
      <xdr:row>2</xdr:row>
      <xdr:rowOff>85725</xdr:rowOff>
    </xdr:to>
    <xdr:pic>
      <xdr:nvPicPr>
        <xdr:cNvPr id="6" name="Picture 5" descr="cid:image001.png@01CEF651.BD61CC10">
          <a:extLst>
            <a:ext uri="{FF2B5EF4-FFF2-40B4-BE49-F238E27FC236}">
              <a16:creationId xmlns:a16="http://schemas.microsoft.com/office/drawing/2014/main" id="{00000000-0008-0000-11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59531" y="83344"/>
          <a:ext cx="914400" cy="561975"/>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xdr:from>
      <xdr:col>1</xdr:col>
      <xdr:colOff>628650</xdr:colOff>
      <xdr:row>1</xdr:row>
      <xdr:rowOff>180976</xdr:rowOff>
    </xdr:from>
    <xdr:to>
      <xdr:col>1</xdr:col>
      <xdr:colOff>1266826</xdr:colOff>
      <xdr:row>2</xdr:row>
      <xdr:rowOff>152401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200-000003000000}"/>
            </a:ext>
          </a:extLst>
        </xdr:cNvPr>
        <xdr:cNvSpPr/>
      </xdr:nvSpPr>
      <xdr:spPr>
        <a:xfrm>
          <a:off x="1162050" y="371476"/>
          <a:ext cx="638176" cy="171450"/>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1">
              <a:solidFill>
                <a:schemeClr val="bg1"/>
              </a:solidFill>
            </a:rPr>
            <a:t>BACK&lt;&lt;</a:t>
          </a:r>
        </a:p>
      </xdr:txBody>
    </xdr:sp>
    <xdr:clientData/>
  </xdr:twoCellAnchor>
  <xdr:twoCellAnchor>
    <xdr:from>
      <xdr:col>1</xdr:col>
      <xdr:colOff>9525</xdr:colOff>
      <xdr:row>1</xdr:row>
      <xdr:rowOff>171450</xdr:rowOff>
    </xdr:from>
    <xdr:to>
      <xdr:col>1</xdr:col>
      <xdr:colOff>581025</xdr:colOff>
      <xdr:row>2</xdr:row>
      <xdr:rowOff>152400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200-000004000000}"/>
            </a:ext>
          </a:extLst>
        </xdr:cNvPr>
        <xdr:cNvSpPr/>
      </xdr:nvSpPr>
      <xdr:spPr>
        <a:xfrm>
          <a:off x="542925" y="361950"/>
          <a:ext cx="571500" cy="1809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1323975</xdr:colOff>
      <xdr:row>1</xdr:row>
      <xdr:rowOff>171450</xdr:rowOff>
    </xdr:from>
    <xdr:to>
      <xdr:col>1</xdr:col>
      <xdr:colOff>2028825</xdr:colOff>
      <xdr:row>2</xdr:row>
      <xdr:rowOff>152400</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200-000005000000}"/>
            </a:ext>
          </a:extLst>
        </xdr:cNvPr>
        <xdr:cNvSpPr/>
      </xdr:nvSpPr>
      <xdr:spPr>
        <a:xfrm>
          <a:off x="1857375" y="361950"/>
          <a:ext cx="704850" cy="1809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NEXT&gt;&gt;</a:t>
          </a:r>
        </a:p>
      </xdr:txBody>
    </xdr:sp>
    <xdr:clientData/>
  </xdr:twoCellAnchor>
  <xdr:twoCellAnchor editAs="oneCell">
    <xdr:from>
      <xdr:col>0</xdr:col>
      <xdr:colOff>95250</xdr:colOff>
      <xdr:row>0</xdr:row>
      <xdr:rowOff>59531</xdr:rowOff>
    </xdr:from>
    <xdr:to>
      <xdr:col>0</xdr:col>
      <xdr:colOff>1009650</xdr:colOff>
      <xdr:row>3</xdr:row>
      <xdr:rowOff>26193</xdr:rowOff>
    </xdr:to>
    <xdr:pic>
      <xdr:nvPicPr>
        <xdr:cNvPr id="6" name="Picture 5" descr="cid:image001.png@01CEF651.BD61CC10">
          <a:extLst>
            <a:ext uri="{FF2B5EF4-FFF2-40B4-BE49-F238E27FC236}">
              <a16:creationId xmlns:a16="http://schemas.microsoft.com/office/drawing/2014/main" id="{00000000-0008-0000-12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95250" y="59531"/>
          <a:ext cx="914400" cy="5619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532871</xdr:colOff>
      <xdr:row>1</xdr:row>
      <xdr:rowOff>180975</xdr:rowOff>
    </xdr:to>
    <xdr:pic>
      <xdr:nvPicPr>
        <xdr:cNvPr id="5" name="Picture 4">
          <a:hlinkClick xmlns:r="http://schemas.openxmlformats.org/officeDocument/2006/relationships" r:id="rId1"/>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1438275" y="266700"/>
          <a:ext cx="532871" cy="180975"/>
        </a:xfrm>
        <a:prstGeom prst="rect">
          <a:avLst/>
        </a:prstGeom>
      </xdr:spPr>
    </xdr:pic>
    <xdr:clientData/>
  </xdr:twoCellAnchor>
  <xdr:twoCellAnchor editAs="oneCell">
    <xdr:from>
      <xdr:col>2</xdr:col>
      <xdr:colOff>561975</xdr:colOff>
      <xdr:row>0</xdr:row>
      <xdr:rowOff>257175</xdr:rowOff>
    </xdr:from>
    <xdr:to>
      <xdr:col>3</xdr:col>
      <xdr:colOff>518161</xdr:colOff>
      <xdr:row>1</xdr:row>
      <xdr:rowOff>190500</xdr:rowOff>
    </xdr:to>
    <xdr:pic>
      <xdr:nvPicPr>
        <xdr:cNvPr id="2" name="Picture 1">
          <a:hlinkClick xmlns:r="http://schemas.openxmlformats.org/officeDocument/2006/relationships" r:id="rId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4"/>
        <a:stretch>
          <a:fillRect/>
        </a:stretch>
      </xdr:blipFill>
      <xdr:spPr>
        <a:xfrm>
          <a:off x="2000250" y="257175"/>
          <a:ext cx="565786" cy="200025"/>
        </a:xfrm>
        <a:prstGeom prst="rect">
          <a:avLst/>
        </a:prstGeom>
      </xdr:spPr>
    </xdr:pic>
    <xdr:clientData/>
  </xdr:twoCellAnchor>
  <xdr:twoCellAnchor editAs="oneCell">
    <xdr:from>
      <xdr:col>0</xdr:col>
      <xdr:colOff>57151</xdr:colOff>
      <xdr:row>0</xdr:row>
      <xdr:rowOff>28575</xdr:rowOff>
    </xdr:from>
    <xdr:to>
      <xdr:col>0</xdr:col>
      <xdr:colOff>971551</xdr:colOff>
      <xdr:row>1</xdr:row>
      <xdr:rowOff>323850</xdr:rowOff>
    </xdr:to>
    <xdr:pic>
      <xdr:nvPicPr>
        <xdr:cNvPr id="7" name="Picture 6" descr="cid:image001.png@01CEF651.BD61CC10">
          <a:extLst>
            <a:ext uri="{FF2B5EF4-FFF2-40B4-BE49-F238E27FC236}">
              <a16:creationId xmlns:a16="http://schemas.microsoft.com/office/drawing/2014/main" id="{00000000-0008-0000-0100-000007000000}"/>
            </a:ext>
          </a:extLst>
        </xdr:cNvPr>
        <xdr:cNvPicPr/>
      </xdr:nvPicPr>
      <xdr:blipFill>
        <a:blip xmlns:r="http://schemas.openxmlformats.org/officeDocument/2006/relationships" r:embed="rId5" r:link="rId6">
          <a:extLst>
            <a:ext uri="{28A0092B-C50C-407E-A947-70E740481C1C}">
              <a14:useLocalDpi xmlns:a14="http://schemas.microsoft.com/office/drawing/2010/main" val="0"/>
            </a:ext>
          </a:extLst>
        </a:blip>
        <a:srcRect/>
        <a:stretch>
          <a:fillRect/>
        </a:stretch>
      </xdr:blipFill>
      <xdr:spPr bwMode="auto">
        <a:xfrm>
          <a:off x="57151" y="28575"/>
          <a:ext cx="914400" cy="561975"/>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xdr:from>
      <xdr:col>1</xdr:col>
      <xdr:colOff>761999</xdr:colOff>
      <xdr:row>1</xdr:row>
      <xdr:rowOff>9526</xdr:rowOff>
    </xdr:from>
    <xdr:to>
      <xdr:col>1</xdr:col>
      <xdr:colOff>1562100</xdr:colOff>
      <xdr:row>1</xdr:row>
      <xdr:rowOff>219075</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300-000003000000}"/>
            </a:ext>
          </a:extLst>
        </xdr:cNvPr>
        <xdr:cNvSpPr/>
      </xdr:nvSpPr>
      <xdr:spPr>
        <a:xfrm>
          <a:off x="1581149" y="200026"/>
          <a:ext cx="800101" cy="2095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050" b="1">
              <a:solidFill>
                <a:schemeClr val="bg1"/>
              </a:solidFill>
            </a:rPr>
            <a:t>BACK</a:t>
          </a:r>
        </a:p>
      </xdr:txBody>
    </xdr:sp>
    <xdr:clientData/>
  </xdr:twoCellAnchor>
  <xdr:twoCellAnchor>
    <xdr:from>
      <xdr:col>1</xdr:col>
      <xdr:colOff>0</xdr:colOff>
      <xdr:row>1</xdr:row>
      <xdr:rowOff>0</xdr:rowOff>
    </xdr:from>
    <xdr:to>
      <xdr:col>1</xdr:col>
      <xdr:colOff>685800</xdr:colOff>
      <xdr:row>1</xdr:row>
      <xdr:rowOff>219075</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300-000004000000}"/>
            </a:ext>
          </a:extLst>
        </xdr:cNvPr>
        <xdr:cNvSpPr/>
      </xdr:nvSpPr>
      <xdr:spPr>
        <a:xfrm>
          <a:off x="819150" y="190500"/>
          <a:ext cx="685800" cy="2190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1647824</xdr:colOff>
      <xdr:row>1</xdr:row>
      <xdr:rowOff>9525</xdr:rowOff>
    </xdr:from>
    <xdr:to>
      <xdr:col>2</xdr:col>
      <xdr:colOff>66675</xdr:colOff>
      <xdr:row>1</xdr:row>
      <xdr:rowOff>219075</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300-000005000000}"/>
            </a:ext>
          </a:extLst>
        </xdr:cNvPr>
        <xdr:cNvSpPr/>
      </xdr:nvSpPr>
      <xdr:spPr>
        <a:xfrm>
          <a:off x="2466974" y="200025"/>
          <a:ext cx="1209676"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95250</xdr:colOff>
      <xdr:row>0</xdr:row>
      <xdr:rowOff>59531</xdr:rowOff>
    </xdr:from>
    <xdr:to>
      <xdr:col>0</xdr:col>
      <xdr:colOff>1009650</xdr:colOff>
      <xdr:row>3</xdr:row>
      <xdr:rowOff>109537</xdr:rowOff>
    </xdr:to>
    <xdr:pic>
      <xdr:nvPicPr>
        <xdr:cNvPr id="6" name="Picture 5" descr="cid:image001.png@01CEF651.BD61CC10">
          <a:extLst>
            <a:ext uri="{FF2B5EF4-FFF2-40B4-BE49-F238E27FC236}">
              <a16:creationId xmlns:a16="http://schemas.microsoft.com/office/drawing/2014/main" id="{00000000-0008-0000-13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95250" y="59531"/>
          <a:ext cx="914400" cy="561975"/>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xdr:from>
      <xdr:col>1</xdr:col>
      <xdr:colOff>761999</xdr:colOff>
      <xdr:row>1</xdr:row>
      <xdr:rowOff>9526</xdr:rowOff>
    </xdr:from>
    <xdr:to>
      <xdr:col>1</xdr:col>
      <xdr:colOff>1562100</xdr:colOff>
      <xdr:row>2</xdr:row>
      <xdr:rowOff>28575</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400-000003000000}"/>
            </a:ext>
          </a:extLst>
        </xdr:cNvPr>
        <xdr:cNvSpPr/>
      </xdr:nvSpPr>
      <xdr:spPr>
        <a:xfrm>
          <a:off x="1590674" y="200026"/>
          <a:ext cx="800101" cy="2095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050" b="1">
              <a:solidFill>
                <a:schemeClr val="bg1"/>
              </a:solidFill>
            </a:rPr>
            <a:t>BACK</a:t>
          </a:r>
        </a:p>
      </xdr:txBody>
    </xdr:sp>
    <xdr:clientData/>
  </xdr:twoCellAnchor>
  <xdr:twoCellAnchor>
    <xdr:from>
      <xdr:col>1</xdr:col>
      <xdr:colOff>0</xdr:colOff>
      <xdr:row>1</xdr:row>
      <xdr:rowOff>0</xdr:rowOff>
    </xdr:from>
    <xdr:to>
      <xdr:col>1</xdr:col>
      <xdr:colOff>685800</xdr:colOff>
      <xdr:row>2</xdr:row>
      <xdr:rowOff>28575</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400-000004000000}"/>
            </a:ext>
          </a:extLst>
        </xdr:cNvPr>
        <xdr:cNvSpPr/>
      </xdr:nvSpPr>
      <xdr:spPr>
        <a:xfrm>
          <a:off x="828675" y="190500"/>
          <a:ext cx="685800" cy="2190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1647824</xdr:colOff>
      <xdr:row>1</xdr:row>
      <xdr:rowOff>9525</xdr:rowOff>
    </xdr:from>
    <xdr:to>
      <xdr:col>1</xdr:col>
      <xdr:colOff>2428875</xdr:colOff>
      <xdr:row>2</xdr:row>
      <xdr:rowOff>28575</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400-000005000000}"/>
            </a:ext>
          </a:extLst>
        </xdr:cNvPr>
        <xdr:cNvSpPr/>
      </xdr:nvSpPr>
      <xdr:spPr>
        <a:xfrm>
          <a:off x="2476499" y="200025"/>
          <a:ext cx="781051"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83344</xdr:colOff>
      <xdr:row>0</xdr:row>
      <xdr:rowOff>95250</xdr:rowOff>
    </xdr:from>
    <xdr:to>
      <xdr:col>0</xdr:col>
      <xdr:colOff>997744</xdr:colOff>
      <xdr:row>3</xdr:row>
      <xdr:rowOff>204787</xdr:rowOff>
    </xdr:to>
    <xdr:pic>
      <xdr:nvPicPr>
        <xdr:cNvPr id="6" name="Picture 5" descr="cid:image001.png@01CEF651.BD61CC10">
          <a:extLst>
            <a:ext uri="{FF2B5EF4-FFF2-40B4-BE49-F238E27FC236}">
              <a16:creationId xmlns:a16="http://schemas.microsoft.com/office/drawing/2014/main" id="{00000000-0008-0000-14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83344" y="95250"/>
          <a:ext cx="914400" cy="561975"/>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0000000-0008-0000-1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0000000-0008-0000-1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xdr:row>
      <xdr:rowOff>0</xdr:rowOff>
    </xdr:from>
    <xdr:to>
      <xdr:col>0</xdr:col>
      <xdr:colOff>790575</xdr:colOff>
      <xdr:row>4</xdr:row>
      <xdr:rowOff>190500</xdr:rowOff>
    </xdr:to>
    <xdr:pic>
      <xdr:nvPicPr>
        <xdr:cNvPr id="3" name="Picture 2" descr="cid:image001.png@01CEF651.BD61CC10">
          <a:extLst>
            <a:ext uri="{FF2B5EF4-FFF2-40B4-BE49-F238E27FC236}">
              <a16:creationId xmlns:a16="http://schemas.microsoft.com/office/drawing/2014/main" id="{00000000-0008-0000-18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0000000-0008-0000-1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66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8.xml><?xml version="1.0" encoding="utf-8"?>
<xdr:wsDr xmlns:xdr="http://schemas.openxmlformats.org/drawingml/2006/spreadsheetDrawing" xmlns:a="http://schemas.openxmlformats.org/drawingml/2006/main">
  <xdr:twoCellAnchor>
    <xdr:from>
      <xdr:col>1</xdr:col>
      <xdr:colOff>761999</xdr:colOff>
      <xdr:row>0</xdr:row>
      <xdr:rowOff>111945</xdr:rowOff>
    </xdr:from>
    <xdr:to>
      <xdr:col>1</xdr:col>
      <xdr:colOff>1562100</xdr:colOff>
      <xdr:row>0</xdr:row>
      <xdr:rowOff>321494</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B00-000003000000}"/>
            </a:ext>
          </a:extLst>
        </xdr:cNvPr>
        <xdr:cNvSpPr/>
      </xdr:nvSpPr>
      <xdr:spPr>
        <a:xfrm>
          <a:off x="1562099" y="111945"/>
          <a:ext cx="800101" cy="200024"/>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&lt;&lt;BACK</a:t>
          </a:r>
        </a:p>
      </xdr:txBody>
    </xdr:sp>
    <xdr:clientData/>
  </xdr:twoCellAnchor>
  <xdr:twoCellAnchor>
    <xdr:from>
      <xdr:col>1</xdr:col>
      <xdr:colOff>10242</xdr:colOff>
      <xdr:row>0</xdr:row>
      <xdr:rowOff>102419</xdr:rowOff>
    </xdr:from>
    <xdr:to>
      <xdr:col>1</xdr:col>
      <xdr:colOff>696042</xdr:colOff>
      <xdr:row>0</xdr:row>
      <xdr:rowOff>321494</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B00-000004000000}"/>
            </a:ext>
          </a:extLst>
        </xdr:cNvPr>
        <xdr:cNvSpPr/>
      </xdr:nvSpPr>
      <xdr:spPr>
        <a:xfrm>
          <a:off x="810342" y="102419"/>
          <a:ext cx="685800"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1647824</xdr:colOff>
      <xdr:row>0</xdr:row>
      <xdr:rowOff>111945</xdr:rowOff>
    </xdr:from>
    <xdr:to>
      <xdr:col>1</xdr:col>
      <xdr:colOff>2428875</xdr:colOff>
      <xdr:row>0</xdr:row>
      <xdr:rowOff>321495</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B00-000005000000}"/>
            </a:ext>
          </a:extLst>
        </xdr:cNvPr>
        <xdr:cNvSpPr/>
      </xdr:nvSpPr>
      <xdr:spPr>
        <a:xfrm>
          <a:off x="2447924" y="111945"/>
          <a:ext cx="781051" cy="20002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NEXT&gt;&gt;</a:t>
          </a:r>
        </a:p>
      </xdr:txBody>
    </xdr:sp>
    <xdr:clientData/>
  </xdr:twoCellAnchor>
  <xdr:twoCellAnchor editAs="oneCell">
    <xdr:from>
      <xdr:col>0</xdr:col>
      <xdr:colOff>184814</xdr:colOff>
      <xdr:row>0</xdr:row>
      <xdr:rowOff>142164</xdr:rowOff>
    </xdr:from>
    <xdr:to>
      <xdr:col>0</xdr:col>
      <xdr:colOff>1099214</xdr:colOff>
      <xdr:row>2</xdr:row>
      <xdr:rowOff>220781</xdr:rowOff>
    </xdr:to>
    <xdr:pic>
      <xdr:nvPicPr>
        <xdr:cNvPr id="6" name="Picture 5" descr="cid:image001.png@01CEF651.BD61CC10">
          <a:extLst>
            <a:ext uri="{FF2B5EF4-FFF2-40B4-BE49-F238E27FC236}">
              <a16:creationId xmlns:a16="http://schemas.microsoft.com/office/drawing/2014/main" id="{00000000-0008-0000-1B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184814" y="142164"/>
          <a:ext cx="914400" cy="561975"/>
        </a:xfrm>
        <a:prstGeom prst="rect">
          <a:avLst/>
        </a:prstGeom>
        <a:noFill/>
        <a:ln>
          <a:noFill/>
        </a:ln>
      </xdr:spPr>
    </xdr:pic>
    <xdr:clientData/>
  </xdr:twoCellAnchor>
</xdr:wsDr>
</file>

<file path=xl/drawings/drawing29.xml><?xml version="1.0" encoding="utf-8"?>
<xdr:wsDr xmlns:xdr="http://schemas.openxmlformats.org/drawingml/2006/spreadsheetDrawing" xmlns:a="http://schemas.openxmlformats.org/drawingml/2006/main">
  <xdr:twoCellAnchor>
    <xdr:from>
      <xdr:col>1</xdr:col>
      <xdr:colOff>821532</xdr:colOff>
      <xdr:row>0</xdr:row>
      <xdr:rowOff>204786</xdr:rowOff>
    </xdr:from>
    <xdr:to>
      <xdr:col>1</xdr:col>
      <xdr:colOff>1559720</xdr:colOff>
      <xdr:row>1</xdr:row>
      <xdr:rowOff>142874</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C00-000003000000}"/>
            </a:ext>
          </a:extLst>
        </xdr:cNvPr>
        <xdr:cNvSpPr/>
      </xdr:nvSpPr>
      <xdr:spPr>
        <a:xfrm>
          <a:off x="2238376" y="204786"/>
          <a:ext cx="738188" cy="223838"/>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71437</xdr:colOff>
      <xdr:row>0</xdr:row>
      <xdr:rowOff>197645</xdr:rowOff>
    </xdr:from>
    <xdr:to>
      <xdr:col>1</xdr:col>
      <xdr:colOff>757237</xdr:colOff>
      <xdr:row>1</xdr:row>
      <xdr:rowOff>140495</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C00-000004000000}"/>
            </a:ext>
          </a:extLst>
        </xdr:cNvPr>
        <xdr:cNvSpPr/>
      </xdr:nvSpPr>
      <xdr:spPr>
        <a:xfrm>
          <a:off x="1488281" y="197645"/>
          <a:ext cx="685800" cy="2286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1621630</xdr:colOff>
      <xdr:row>0</xdr:row>
      <xdr:rowOff>192881</xdr:rowOff>
    </xdr:from>
    <xdr:to>
      <xdr:col>1</xdr:col>
      <xdr:colOff>2333624</xdr:colOff>
      <xdr:row>1</xdr:row>
      <xdr:rowOff>154781</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C00-000005000000}"/>
            </a:ext>
          </a:extLst>
        </xdr:cNvPr>
        <xdr:cNvSpPr/>
      </xdr:nvSpPr>
      <xdr:spPr>
        <a:xfrm>
          <a:off x="3038474" y="192881"/>
          <a:ext cx="711994" cy="2476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98961</xdr:colOff>
      <xdr:row>0</xdr:row>
      <xdr:rowOff>123702</xdr:rowOff>
    </xdr:from>
    <xdr:to>
      <xdr:col>0</xdr:col>
      <xdr:colOff>1013361</xdr:colOff>
      <xdr:row>2</xdr:row>
      <xdr:rowOff>227982</xdr:rowOff>
    </xdr:to>
    <xdr:pic>
      <xdr:nvPicPr>
        <xdr:cNvPr id="6" name="Picture 5" descr="cid:image001.png@01CEF651.BD61CC10">
          <a:extLst>
            <a:ext uri="{FF2B5EF4-FFF2-40B4-BE49-F238E27FC236}">
              <a16:creationId xmlns:a16="http://schemas.microsoft.com/office/drawing/2014/main" id="{00000000-0008-0000-1C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98961" y="123702"/>
          <a:ext cx="914400" cy="5619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714375</xdr:colOff>
      <xdr:row>1</xdr:row>
      <xdr:rowOff>57149</xdr:rowOff>
    </xdr:from>
    <xdr:to>
      <xdr:col>1</xdr:col>
      <xdr:colOff>1333500</xdr:colOff>
      <xdr:row>1</xdr:row>
      <xdr:rowOff>247650</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a:off x="1485900" y="333374"/>
          <a:ext cx="619125" cy="190501"/>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1">
              <a:solidFill>
                <a:schemeClr val="bg1"/>
              </a:solidFill>
            </a:rPr>
            <a:t>HOME</a:t>
          </a:r>
        </a:p>
      </xdr:txBody>
    </xdr:sp>
    <xdr:clientData/>
  </xdr:twoCellAnchor>
  <xdr:twoCellAnchor>
    <xdr:from>
      <xdr:col>1</xdr:col>
      <xdr:colOff>1390650</xdr:colOff>
      <xdr:row>1</xdr:row>
      <xdr:rowOff>66676</xdr:rowOff>
    </xdr:from>
    <xdr:to>
      <xdr:col>1</xdr:col>
      <xdr:colOff>1971675</xdr:colOff>
      <xdr:row>1</xdr:row>
      <xdr:rowOff>257176</xdr:rowOff>
    </xdr:to>
    <xdr:sp macro="" textlink="">
      <xdr:nvSpPr>
        <xdr:cNvPr id="8" name="Rounded Rectangle 7">
          <a:hlinkClick xmlns:r="http://schemas.openxmlformats.org/officeDocument/2006/relationships" r:id="rId2"/>
          <a:extLst>
            <a:ext uri="{FF2B5EF4-FFF2-40B4-BE49-F238E27FC236}">
              <a16:creationId xmlns:a16="http://schemas.microsoft.com/office/drawing/2014/main" id="{00000000-0008-0000-0200-000008000000}"/>
            </a:ext>
          </a:extLst>
        </xdr:cNvPr>
        <xdr:cNvSpPr/>
      </xdr:nvSpPr>
      <xdr:spPr>
        <a:xfrm>
          <a:off x="2162175" y="342901"/>
          <a:ext cx="581025" cy="190500"/>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1">
              <a:solidFill>
                <a:schemeClr val="bg1"/>
              </a:solidFill>
            </a:rPr>
            <a:t>NEXT &gt;&gt;</a:t>
          </a:r>
        </a:p>
        <a:p>
          <a:pPr algn="l"/>
          <a:endParaRPr lang="en-US" sz="1200" b="1">
            <a:solidFill>
              <a:schemeClr val="bg1"/>
            </a:solidFill>
          </a:endParaRPr>
        </a:p>
      </xdr:txBody>
    </xdr:sp>
    <xdr:clientData/>
  </xdr:twoCellAnchor>
  <xdr:twoCellAnchor editAs="oneCell">
    <xdr:from>
      <xdr:col>1</xdr:col>
      <xdr:colOff>154782</xdr:colOff>
      <xdr:row>2</xdr:row>
      <xdr:rowOff>35718</xdr:rowOff>
    </xdr:from>
    <xdr:to>
      <xdr:col>1</xdr:col>
      <xdr:colOff>1069182</xdr:colOff>
      <xdr:row>4</xdr:row>
      <xdr:rowOff>50006</xdr:rowOff>
    </xdr:to>
    <xdr:pic>
      <xdr:nvPicPr>
        <xdr:cNvPr id="6" name="Picture 5" descr="cid:image001.png@01CEF651.BD61CC10">
          <a:extLst>
            <a:ext uri="{FF2B5EF4-FFF2-40B4-BE49-F238E27FC236}">
              <a16:creationId xmlns:a16="http://schemas.microsoft.com/office/drawing/2014/main" id="{00000000-0008-0000-0200-000006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928688" y="583406"/>
          <a:ext cx="914400" cy="561975"/>
        </a:xfrm>
        <a:prstGeom prst="rect">
          <a:avLst/>
        </a:prstGeom>
        <a:noFill/>
        <a:ln>
          <a:noFill/>
        </a:ln>
      </xdr:spPr>
    </xdr:pic>
    <xdr:clientData/>
  </xdr:twoCellAnchor>
</xdr:wsDr>
</file>

<file path=xl/drawings/drawing30.xml><?xml version="1.0" encoding="utf-8"?>
<xdr:wsDr xmlns:xdr="http://schemas.openxmlformats.org/drawingml/2006/spreadsheetDrawing" xmlns:a="http://schemas.openxmlformats.org/drawingml/2006/main">
  <xdr:twoCellAnchor>
    <xdr:from>
      <xdr:col>1</xdr:col>
      <xdr:colOff>666749</xdr:colOff>
      <xdr:row>0</xdr:row>
      <xdr:rowOff>45245</xdr:rowOff>
    </xdr:from>
    <xdr:to>
      <xdr:col>1</xdr:col>
      <xdr:colOff>1345406</xdr:colOff>
      <xdr:row>0</xdr:row>
      <xdr:rowOff>369094</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D00-000003000000}"/>
            </a:ext>
          </a:extLst>
        </xdr:cNvPr>
        <xdr:cNvSpPr/>
      </xdr:nvSpPr>
      <xdr:spPr>
        <a:xfrm>
          <a:off x="1631155" y="45245"/>
          <a:ext cx="678657" cy="3238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&lt;&lt;BACK</a:t>
          </a:r>
        </a:p>
      </xdr:txBody>
    </xdr:sp>
    <xdr:clientData/>
  </xdr:twoCellAnchor>
  <xdr:twoCellAnchor>
    <xdr:from>
      <xdr:col>1</xdr:col>
      <xdr:colOff>9525</xdr:colOff>
      <xdr:row>0</xdr:row>
      <xdr:rowOff>45244</xdr:rowOff>
    </xdr:from>
    <xdr:to>
      <xdr:col>1</xdr:col>
      <xdr:colOff>595312</xdr:colOff>
      <xdr:row>0</xdr:row>
      <xdr:rowOff>369094</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D00-000004000000}"/>
            </a:ext>
          </a:extLst>
        </xdr:cNvPr>
        <xdr:cNvSpPr/>
      </xdr:nvSpPr>
      <xdr:spPr>
        <a:xfrm>
          <a:off x="973931" y="45244"/>
          <a:ext cx="585787" cy="3238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1457324</xdr:colOff>
      <xdr:row>0</xdr:row>
      <xdr:rowOff>52389</xdr:rowOff>
    </xdr:from>
    <xdr:to>
      <xdr:col>1</xdr:col>
      <xdr:colOff>2190750</xdr:colOff>
      <xdr:row>0</xdr:row>
      <xdr:rowOff>381000</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D00-000005000000}"/>
            </a:ext>
          </a:extLst>
        </xdr:cNvPr>
        <xdr:cNvSpPr/>
      </xdr:nvSpPr>
      <xdr:spPr>
        <a:xfrm>
          <a:off x="2421730" y="52389"/>
          <a:ext cx="733426" cy="328611"/>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108857</xdr:colOff>
      <xdr:row>0</xdr:row>
      <xdr:rowOff>108857</xdr:rowOff>
    </xdr:from>
    <xdr:to>
      <xdr:col>0</xdr:col>
      <xdr:colOff>1023257</xdr:colOff>
      <xdr:row>2</xdr:row>
      <xdr:rowOff>4082</xdr:rowOff>
    </xdr:to>
    <xdr:pic>
      <xdr:nvPicPr>
        <xdr:cNvPr id="6" name="Picture 5" descr="cid:image001.png@01CEF651.BD61CC10">
          <a:extLst>
            <a:ext uri="{FF2B5EF4-FFF2-40B4-BE49-F238E27FC236}">
              <a16:creationId xmlns:a16="http://schemas.microsoft.com/office/drawing/2014/main" id="{00000000-0008-0000-1D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108857" y="108857"/>
          <a:ext cx="914400" cy="561975"/>
        </a:xfrm>
        <a:prstGeom prst="rect">
          <a:avLst/>
        </a:prstGeom>
        <a:noFill/>
        <a:ln>
          <a:noFill/>
        </a:ln>
      </xdr:spPr>
    </xdr:pic>
    <xdr:clientData/>
  </xdr:twoCellAnchor>
</xdr:wsDr>
</file>

<file path=xl/drawings/drawing31.xml><?xml version="1.0" encoding="utf-8"?>
<xdr:wsDr xmlns:xdr="http://schemas.openxmlformats.org/drawingml/2006/spreadsheetDrawing" xmlns:a="http://schemas.openxmlformats.org/drawingml/2006/main">
  <xdr:twoCellAnchor>
    <xdr:from>
      <xdr:col>1</xdr:col>
      <xdr:colOff>1531144</xdr:colOff>
      <xdr:row>1</xdr:row>
      <xdr:rowOff>35719</xdr:rowOff>
    </xdr:from>
    <xdr:to>
      <xdr:col>1</xdr:col>
      <xdr:colOff>2226470</xdr:colOff>
      <xdr:row>1</xdr:row>
      <xdr:rowOff>383382</xdr:rowOff>
    </xdr:to>
    <xdr:sp macro="" textlink="">
      <xdr:nvSpPr>
        <xdr:cNvPr id="6" name="Rounded Rectangle 5">
          <a:hlinkClick xmlns:r="http://schemas.openxmlformats.org/officeDocument/2006/relationships" r:id="rId1"/>
          <a:extLst>
            <a:ext uri="{FF2B5EF4-FFF2-40B4-BE49-F238E27FC236}">
              <a16:creationId xmlns:a16="http://schemas.microsoft.com/office/drawing/2014/main" id="{00000000-0008-0000-1E00-000006000000}"/>
            </a:ext>
          </a:extLst>
        </xdr:cNvPr>
        <xdr:cNvSpPr/>
      </xdr:nvSpPr>
      <xdr:spPr>
        <a:xfrm>
          <a:off x="2364582" y="35719"/>
          <a:ext cx="695326" cy="347663"/>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050" b="1">
              <a:solidFill>
                <a:schemeClr val="bg1"/>
              </a:solidFill>
            </a:rPr>
            <a:t>BACK</a:t>
          </a:r>
        </a:p>
      </xdr:txBody>
    </xdr:sp>
    <xdr:clientData/>
  </xdr:twoCellAnchor>
  <xdr:twoCellAnchor>
    <xdr:from>
      <xdr:col>1</xdr:col>
      <xdr:colOff>850106</xdr:colOff>
      <xdr:row>1</xdr:row>
      <xdr:rowOff>45244</xdr:rowOff>
    </xdr:from>
    <xdr:to>
      <xdr:col>1</xdr:col>
      <xdr:colOff>1431131</xdr:colOff>
      <xdr:row>1</xdr:row>
      <xdr:rowOff>392907</xdr:rowOff>
    </xdr:to>
    <xdr:sp macro="" textlink="">
      <xdr:nvSpPr>
        <xdr:cNvPr id="7" name="Rounded Rectangle 6">
          <a:hlinkClick xmlns:r="http://schemas.openxmlformats.org/officeDocument/2006/relationships" r:id="rId2"/>
          <a:extLst>
            <a:ext uri="{FF2B5EF4-FFF2-40B4-BE49-F238E27FC236}">
              <a16:creationId xmlns:a16="http://schemas.microsoft.com/office/drawing/2014/main" id="{00000000-0008-0000-1E00-000007000000}"/>
            </a:ext>
          </a:extLst>
        </xdr:cNvPr>
        <xdr:cNvSpPr/>
      </xdr:nvSpPr>
      <xdr:spPr>
        <a:xfrm>
          <a:off x="1683544" y="45244"/>
          <a:ext cx="581025" cy="34766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2388393</xdr:colOff>
      <xdr:row>1</xdr:row>
      <xdr:rowOff>45243</xdr:rowOff>
    </xdr:from>
    <xdr:to>
      <xdr:col>2</xdr:col>
      <xdr:colOff>0</xdr:colOff>
      <xdr:row>1</xdr:row>
      <xdr:rowOff>402431</xdr:rowOff>
    </xdr:to>
    <xdr:sp macro="" textlink="">
      <xdr:nvSpPr>
        <xdr:cNvPr id="8" name="Rounded Rectangle 7">
          <a:hlinkClick xmlns:r="http://schemas.openxmlformats.org/officeDocument/2006/relationships" r:id="rId3"/>
          <a:extLst>
            <a:ext uri="{FF2B5EF4-FFF2-40B4-BE49-F238E27FC236}">
              <a16:creationId xmlns:a16="http://schemas.microsoft.com/office/drawing/2014/main" id="{00000000-0008-0000-1E00-000008000000}"/>
            </a:ext>
          </a:extLst>
        </xdr:cNvPr>
        <xdr:cNvSpPr/>
      </xdr:nvSpPr>
      <xdr:spPr>
        <a:xfrm>
          <a:off x="3221831" y="45243"/>
          <a:ext cx="685801" cy="357188"/>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110755</xdr:colOff>
      <xdr:row>0</xdr:row>
      <xdr:rowOff>121832</xdr:rowOff>
    </xdr:from>
    <xdr:to>
      <xdr:col>1</xdr:col>
      <xdr:colOff>194486</xdr:colOff>
      <xdr:row>2</xdr:row>
      <xdr:rowOff>41423</xdr:rowOff>
    </xdr:to>
    <xdr:pic>
      <xdr:nvPicPr>
        <xdr:cNvPr id="9" name="Picture 8" descr="cid:image001.png@01CEF651.BD61CC10">
          <a:extLst>
            <a:ext uri="{FF2B5EF4-FFF2-40B4-BE49-F238E27FC236}">
              <a16:creationId xmlns:a16="http://schemas.microsoft.com/office/drawing/2014/main" id="{00000000-0008-0000-1E00-000009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110755" y="121832"/>
          <a:ext cx="914400" cy="561975"/>
        </a:xfrm>
        <a:prstGeom prst="rect">
          <a:avLst/>
        </a:prstGeom>
        <a:noFill/>
        <a:ln>
          <a:noFill/>
        </a:ln>
      </xdr:spPr>
    </xdr:pic>
    <xdr:clientData/>
  </xdr:twoCellAnchor>
</xdr:wsDr>
</file>

<file path=xl/drawings/drawing32.xml><?xml version="1.0" encoding="utf-8"?>
<xdr:wsDr xmlns:xdr="http://schemas.openxmlformats.org/drawingml/2006/spreadsheetDrawing" xmlns:a="http://schemas.openxmlformats.org/drawingml/2006/main">
  <xdr:twoCellAnchor>
    <xdr:from>
      <xdr:col>1</xdr:col>
      <xdr:colOff>790574</xdr:colOff>
      <xdr:row>0</xdr:row>
      <xdr:rowOff>123826</xdr:rowOff>
    </xdr:from>
    <xdr:to>
      <xdr:col>1</xdr:col>
      <xdr:colOff>1590675</xdr:colOff>
      <xdr:row>1</xdr:row>
      <xdr:rowOff>161925</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F00-000003000000}"/>
            </a:ext>
          </a:extLst>
        </xdr:cNvPr>
        <xdr:cNvSpPr/>
      </xdr:nvSpPr>
      <xdr:spPr>
        <a:xfrm>
          <a:off x="1619249" y="123826"/>
          <a:ext cx="800101" cy="22859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38100</xdr:colOff>
      <xdr:row>0</xdr:row>
      <xdr:rowOff>123825</xdr:rowOff>
    </xdr:from>
    <xdr:to>
      <xdr:col>1</xdr:col>
      <xdr:colOff>723900</xdr:colOff>
      <xdr:row>1</xdr:row>
      <xdr:rowOff>161925</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F00-000004000000}"/>
            </a:ext>
          </a:extLst>
        </xdr:cNvPr>
        <xdr:cNvSpPr/>
      </xdr:nvSpPr>
      <xdr:spPr>
        <a:xfrm>
          <a:off x="866775" y="123825"/>
          <a:ext cx="685800" cy="2286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1657349</xdr:colOff>
      <xdr:row>0</xdr:row>
      <xdr:rowOff>123824</xdr:rowOff>
    </xdr:from>
    <xdr:to>
      <xdr:col>2</xdr:col>
      <xdr:colOff>152400</xdr:colOff>
      <xdr:row>1</xdr:row>
      <xdr:rowOff>171450</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F00-000005000000}"/>
            </a:ext>
          </a:extLst>
        </xdr:cNvPr>
        <xdr:cNvSpPr/>
      </xdr:nvSpPr>
      <xdr:spPr>
        <a:xfrm>
          <a:off x="2486024" y="123824"/>
          <a:ext cx="942976" cy="23812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76638</xdr:colOff>
      <xdr:row>0</xdr:row>
      <xdr:rowOff>76638</xdr:rowOff>
    </xdr:from>
    <xdr:to>
      <xdr:col>0</xdr:col>
      <xdr:colOff>991038</xdr:colOff>
      <xdr:row>3</xdr:row>
      <xdr:rowOff>134992</xdr:rowOff>
    </xdr:to>
    <xdr:pic>
      <xdr:nvPicPr>
        <xdr:cNvPr id="6" name="Picture 5" descr="cid:image001.png@01CEF651.BD61CC10">
          <a:extLst>
            <a:ext uri="{FF2B5EF4-FFF2-40B4-BE49-F238E27FC236}">
              <a16:creationId xmlns:a16="http://schemas.microsoft.com/office/drawing/2014/main" id="{00000000-0008-0000-1F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76638" y="76638"/>
          <a:ext cx="914400" cy="561975"/>
        </a:xfrm>
        <a:prstGeom prst="rect">
          <a:avLst/>
        </a:prstGeom>
        <a:noFill/>
        <a:ln>
          <a:noFill/>
        </a:ln>
      </xdr:spPr>
    </xdr:pic>
    <xdr:clientData/>
  </xdr:twoCellAnchor>
</xdr:wsDr>
</file>

<file path=xl/drawings/drawing33.xml><?xml version="1.0" encoding="utf-8"?>
<xdr:wsDr xmlns:xdr="http://schemas.openxmlformats.org/drawingml/2006/spreadsheetDrawing" xmlns:a="http://schemas.openxmlformats.org/drawingml/2006/main">
  <xdr:twoCellAnchor>
    <xdr:from>
      <xdr:col>1</xdr:col>
      <xdr:colOff>821530</xdr:colOff>
      <xdr:row>0</xdr:row>
      <xdr:rowOff>73819</xdr:rowOff>
    </xdr:from>
    <xdr:to>
      <xdr:col>1</xdr:col>
      <xdr:colOff>1621631</xdr:colOff>
      <xdr:row>1</xdr:row>
      <xdr:rowOff>92868</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2000-000003000000}"/>
            </a:ext>
          </a:extLst>
        </xdr:cNvPr>
        <xdr:cNvSpPr/>
      </xdr:nvSpPr>
      <xdr:spPr>
        <a:xfrm>
          <a:off x="1659730" y="73819"/>
          <a:ext cx="800101" cy="2095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71437</xdr:colOff>
      <xdr:row>0</xdr:row>
      <xdr:rowOff>73818</xdr:rowOff>
    </xdr:from>
    <xdr:to>
      <xdr:col>1</xdr:col>
      <xdr:colOff>757237</xdr:colOff>
      <xdr:row>1</xdr:row>
      <xdr:rowOff>102393</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2000-000004000000}"/>
            </a:ext>
          </a:extLst>
        </xdr:cNvPr>
        <xdr:cNvSpPr/>
      </xdr:nvSpPr>
      <xdr:spPr>
        <a:xfrm>
          <a:off x="909637" y="73818"/>
          <a:ext cx="685800" cy="2190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1654968</xdr:colOff>
      <xdr:row>0</xdr:row>
      <xdr:rowOff>76200</xdr:rowOff>
    </xdr:from>
    <xdr:to>
      <xdr:col>2</xdr:col>
      <xdr:colOff>169069</xdr:colOff>
      <xdr:row>1</xdr:row>
      <xdr:rowOff>95250</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2000-000005000000}"/>
            </a:ext>
          </a:extLst>
        </xdr:cNvPr>
        <xdr:cNvSpPr/>
      </xdr:nvSpPr>
      <xdr:spPr>
        <a:xfrm>
          <a:off x="2493168" y="76200"/>
          <a:ext cx="781051"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84667</xdr:colOff>
      <xdr:row>0</xdr:row>
      <xdr:rowOff>127000</xdr:rowOff>
    </xdr:from>
    <xdr:to>
      <xdr:col>0</xdr:col>
      <xdr:colOff>999067</xdr:colOff>
      <xdr:row>3</xdr:row>
      <xdr:rowOff>138642</xdr:rowOff>
    </xdr:to>
    <xdr:pic>
      <xdr:nvPicPr>
        <xdr:cNvPr id="6" name="Picture 5" descr="cid:image001.png@01CEF651.BD61CC10">
          <a:extLst>
            <a:ext uri="{FF2B5EF4-FFF2-40B4-BE49-F238E27FC236}">
              <a16:creationId xmlns:a16="http://schemas.microsoft.com/office/drawing/2014/main" id="{00000000-0008-0000-20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84667" y="127000"/>
          <a:ext cx="914400" cy="561975"/>
        </a:xfrm>
        <a:prstGeom prst="rect">
          <a:avLst/>
        </a:prstGeom>
        <a:noFill/>
        <a:ln>
          <a:noFill/>
        </a:ln>
      </xdr:spPr>
    </xdr:pic>
    <xdr:clientData/>
  </xdr:twoCellAnchor>
</xdr:wsDr>
</file>

<file path=xl/drawings/drawing34.xml><?xml version="1.0" encoding="utf-8"?>
<xdr:wsDr xmlns:xdr="http://schemas.openxmlformats.org/drawingml/2006/spreadsheetDrawing" xmlns:a="http://schemas.openxmlformats.org/drawingml/2006/main">
  <xdr:twoCellAnchor>
    <xdr:from>
      <xdr:col>1</xdr:col>
      <xdr:colOff>797718</xdr:colOff>
      <xdr:row>0</xdr:row>
      <xdr:rowOff>30955</xdr:rowOff>
    </xdr:from>
    <xdr:to>
      <xdr:col>1</xdr:col>
      <xdr:colOff>1502569</xdr:colOff>
      <xdr:row>1</xdr:row>
      <xdr:rowOff>173830</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2100-000003000000}"/>
            </a:ext>
          </a:extLst>
        </xdr:cNvPr>
        <xdr:cNvSpPr/>
      </xdr:nvSpPr>
      <xdr:spPr>
        <a:xfrm>
          <a:off x="1626393" y="30955"/>
          <a:ext cx="704851" cy="257175"/>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107156</xdr:colOff>
      <xdr:row>0</xdr:row>
      <xdr:rowOff>52388</xdr:rowOff>
    </xdr:from>
    <xdr:to>
      <xdr:col>1</xdr:col>
      <xdr:colOff>707231</xdr:colOff>
      <xdr:row>1</xdr:row>
      <xdr:rowOff>176212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2100-000004000000}"/>
            </a:ext>
          </a:extLst>
        </xdr:cNvPr>
        <xdr:cNvSpPr/>
      </xdr:nvSpPr>
      <xdr:spPr>
        <a:xfrm>
          <a:off x="935831" y="52388"/>
          <a:ext cx="600075" cy="238124"/>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1535905</xdr:colOff>
      <xdr:row>0</xdr:row>
      <xdr:rowOff>42863</xdr:rowOff>
    </xdr:from>
    <xdr:to>
      <xdr:col>1</xdr:col>
      <xdr:colOff>2221706</xdr:colOff>
      <xdr:row>1</xdr:row>
      <xdr:rowOff>185737</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2100-000005000000}"/>
            </a:ext>
          </a:extLst>
        </xdr:cNvPr>
        <xdr:cNvSpPr/>
      </xdr:nvSpPr>
      <xdr:spPr>
        <a:xfrm>
          <a:off x="2364580" y="42863"/>
          <a:ext cx="685801" cy="257174"/>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100263</xdr:colOff>
      <xdr:row>0</xdr:row>
      <xdr:rowOff>80211</xdr:rowOff>
    </xdr:from>
    <xdr:to>
      <xdr:col>0</xdr:col>
      <xdr:colOff>1014663</xdr:colOff>
      <xdr:row>3</xdr:row>
      <xdr:rowOff>50633</xdr:rowOff>
    </xdr:to>
    <xdr:pic>
      <xdr:nvPicPr>
        <xdr:cNvPr id="7" name="Picture 6" descr="cid:image001.png@01CEF651.BD61CC10">
          <a:extLst>
            <a:ext uri="{FF2B5EF4-FFF2-40B4-BE49-F238E27FC236}">
              <a16:creationId xmlns:a16="http://schemas.microsoft.com/office/drawing/2014/main" id="{00000000-0008-0000-2100-000007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100263" y="80211"/>
          <a:ext cx="914400" cy="561975"/>
        </a:xfrm>
        <a:prstGeom prst="rect">
          <a:avLst/>
        </a:prstGeom>
        <a:noFill/>
        <a:ln>
          <a:noFill/>
        </a:ln>
      </xdr:spPr>
    </xdr:pic>
    <xdr:clientData/>
  </xdr:twoCellAnchor>
</xdr:wsDr>
</file>

<file path=xl/drawings/drawing35.xml><?xml version="1.0" encoding="utf-8"?>
<xdr:wsDr xmlns:xdr="http://schemas.openxmlformats.org/drawingml/2006/spreadsheetDrawing" xmlns:a="http://schemas.openxmlformats.org/drawingml/2006/main">
  <xdr:twoCellAnchor>
    <xdr:from>
      <xdr:col>1</xdr:col>
      <xdr:colOff>851297</xdr:colOff>
      <xdr:row>0</xdr:row>
      <xdr:rowOff>84932</xdr:rowOff>
    </xdr:from>
    <xdr:to>
      <xdr:col>1</xdr:col>
      <xdr:colOff>1557735</xdr:colOff>
      <xdr:row>1</xdr:row>
      <xdr:rowOff>85328</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2200-000003000000}"/>
            </a:ext>
          </a:extLst>
        </xdr:cNvPr>
        <xdr:cNvSpPr/>
      </xdr:nvSpPr>
      <xdr:spPr>
        <a:xfrm>
          <a:off x="1679972" y="84932"/>
          <a:ext cx="706438" cy="19089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 &lt;&lt;</a:t>
          </a:r>
        </a:p>
      </xdr:txBody>
    </xdr:sp>
    <xdr:clientData/>
  </xdr:twoCellAnchor>
  <xdr:twoCellAnchor>
    <xdr:from>
      <xdr:col>1</xdr:col>
      <xdr:colOff>57547</xdr:colOff>
      <xdr:row>0</xdr:row>
      <xdr:rowOff>73423</xdr:rowOff>
    </xdr:from>
    <xdr:to>
      <xdr:col>1</xdr:col>
      <xdr:colOff>642938</xdr:colOff>
      <xdr:row>1</xdr:row>
      <xdr:rowOff>83344</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2200-000004000000}"/>
            </a:ext>
          </a:extLst>
        </xdr:cNvPr>
        <xdr:cNvSpPr/>
      </xdr:nvSpPr>
      <xdr:spPr>
        <a:xfrm>
          <a:off x="886222" y="73423"/>
          <a:ext cx="585391" cy="200421"/>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editAs="oneCell">
    <xdr:from>
      <xdr:col>0</xdr:col>
      <xdr:colOff>126235</xdr:colOff>
      <xdr:row>0</xdr:row>
      <xdr:rowOff>91807</xdr:rowOff>
    </xdr:from>
    <xdr:to>
      <xdr:col>0</xdr:col>
      <xdr:colOff>1040635</xdr:colOff>
      <xdr:row>3</xdr:row>
      <xdr:rowOff>79987</xdr:rowOff>
    </xdr:to>
    <xdr:pic>
      <xdr:nvPicPr>
        <xdr:cNvPr id="6" name="Picture 5" descr="cid:image001.png@01CEF651.BD61CC10">
          <a:extLst>
            <a:ext uri="{FF2B5EF4-FFF2-40B4-BE49-F238E27FC236}">
              <a16:creationId xmlns:a16="http://schemas.microsoft.com/office/drawing/2014/main" id="{00000000-0008-0000-2200-000006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126235" y="91807"/>
          <a:ext cx="914400"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881061</xdr:colOff>
      <xdr:row>1</xdr:row>
      <xdr:rowOff>4764</xdr:rowOff>
    </xdr:from>
    <xdr:to>
      <xdr:col>1</xdr:col>
      <xdr:colOff>1681162</xdr:colOff>
      <xdr:row>1</xdr:row>
      <xdr:rowOff>188119</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1809749" y="254795"/>
          <a:ext cx="800101" cy="183355"/>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&lt;&lt;BACK</a:t>
          </a:r>
        </a:p>
      </xdr:txBody>
    </xdr:sp>
    <xdr:clientData/>
  </xdr:twoCellAnchor>
  <xdr:twoCellAnchor>
    <xdr:from>
      <xdr:col>1</xdr:col>
      <xdr:colOff>154781</xdr:colOff>
      <xdr:row>0</xdr:row>
      <xdr:rowOff>245269</xdr:rowOff>
    </xdr:from>
    <xdr:to>
      <xdr:col>1</xdr:col>
      <xdr:colOff>840581</xdr:colOff>
      <xdr:row>1</xdr:row>
      <xdr:rowOff>188119</xdr:rowOff>
    </xdr:to>
    <xdr:sp macro="" textlink="">
      <xdr:nvSpPr>
        <xdr:cNvPr id="6" name="Rounded Rectangle 5">
          <a:hlinkClick xmlns:r="http://schemas.openxmlformats.org/officeDocument/2006/relationships" r:id="rId2"/>
          <a:extLst>
            <a:ext uri="{FF2B5EF4-FFF2-40B4-BE49-F238E27FC236}">
              <a16:creationId xmlns:a16="http://schemas.microsoft.com/office/drawing/2014/main" id="{00000000-0008-0000-0300-000006000000}"/>
            </a:ext>
          </a:extLst>
        </xdr:cNvPr>
        <xdr:cNvSpPr/>
      </xdr:nvSpPr>
      <xdr:spPr>
        <a:xfrm>
          <a:off x="1083469" y="245269"/>
          <a:ext cx="685800" cy="192881"/>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1731168</xdr:colOff>
      <xdr:row>1</xdr:row>
      <xdr:rowOff>4762</xdr:rowOff>
    </xdr:from>
    <xdr:to>
      <xdr:col>1</xdr:col>
      <xdr:colOff>2536031</xdr:colOff>
      <xdr:row>1</xdr:row>
      <xdr:rowOff>202405</xdr:rowOff>
    </xdr:to>
    <xdr:sp macro="" textlink="">
      <xdr:nvSpPr>
        <xdr:cNvPr id="7" name="Rounded Rectangle 6">
          <a:hlinkClick xmlns:r="http://schemas.openxmlformats.org/officeDocument/2006/relationships" r:id="rId3"/>
          <a:extLst>
            <a:ext uri="{FF2B5EF4-FFF2-40B4-BE49-F238E27FC236}">
              <a16:creationId xmlns:a16="http://schemas.microsoft.com/office/drawing/2014/main" id="{00000000-0008-0000-0300-000007000000}"/>
            </a:ext>
          </a:extLst>
        </xdr:cNvPr>
        <xdr:cNvSpPr/>
      </xdr:nvSpPr>
      <xdr:spPr>
        <a:xfrm>
          <a:off x="2659856" y="254793"/>
          <a:ext cx="804863" cy="19764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NEXT&gt;&gt;</a:t>
          </a:r>
        </a:p>
      </xdr:txBody>
    </xdr:sp>
    <xdr:clientData/>
  </xdr:twoCellAnchor>
  <xdr:twoCellAnchor editAs="oneCell">
    <xdr:from>
      <xdr:col>0</xdr:col>
      <xdr:colOff>38100</xdr:colOff>
      <xdr:row>0</xdr:row>
      <xdr:rowOff>66675</xdr:rowOff>
    </xdr:from>
    <xdr:to>
      <xdr:col>0</xdr:col>
      <xdr:colOff>952500</xdr:colOff>
      <xdr:row>2</xdr:row>
      <xdr:rowOff>133350</xdr:rowOff>
    </xdr:to>
    <xdr:pic>
      <xdr:nvPicPr>
        <xdr:cNvPr id="9" name="Picture 8" descr="cid:image001.png@01CEF651.BD61CC10">
          <a:extLst>
            <a:ext uri="{FF2B5EF4-FFF2-40B4-BE49-F238E27FC236}">
              <a16:creationId xmlns:a16="http://schemas.microsoft.com/office/drawing/2014/main" id="{00000000-0008-0000-0300-000009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38100" y="66675"/>
          <a:ext cx="914400" cy="5619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647699</xdr:colOff>
      <xdr:row>0</xdr:row>
      <xdr:rowOff>92871</xdr:rowOff>
    </xdr:from>
    <xdr:to>
      <xdr:col>1</xdr:col>
      <xdr:colOff>1345406</xdr:colOff>
      <xdr:row>1</xdr:row>
      <xdr:rowOff>11907</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1576387" y="92871"/>
          <a:ext cx="697707"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9525</xdr:colOff>
      <xdr:row>0</xdr:row>
      <xdr:rowOff>95250</xdr:rowOff>
    </xdr:from>
    <xdr:to>
      <xdr:col>1</xdr:col>
      <xdr:colOff>595312</xdr:colOff>
      <xdr:row>1</xdr:row>
      <xdr:rowOff>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400-000004000000}"/>
            </a:ext>
          </a:extLst>
        </xdr:cNvPr>
        <xdr:cNvSpPr/>
      </xdr:nvSpPr>
      <xdr:spPr>
        <a:xfrm>
          <a:off x="938213" y="95250"/>
          <a:ext cx="585787"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1393031</xdr:colOff>
      <xdr:row>0</xdr:row>
      <xdr:rowOff>95249</xdr:rowOff>
    </xdr:from>
    <xdr:to>
      <xdr:col>1</xdr:col>
      <xdr:colOff>2095499</xdr:colOff>
      <xdr:row>1</xdr:row>
      <xdr:rowOff>35719</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400-000005000000}"/>
            </a:ext>
          </a:extLst>
        </xdr:cNvPr>
        <xdr:cNvSpPr/>
      </xdr:nvSpPr>
      <xdr:spPr>
        <a:xfrm>
          <a:off x="2321719" y="95249"/>
          <a:ext cx="702468" cy="22622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54742</xdr:colOff>
      <xdr:row>0</xdr:row>
      <xdr:rowOff>32845</xdr:rowOff>
    </xdr:from>
    <xdr:to>
      <xdr:col>0</xdr:col>
      <xdr:colOff>969142</xdr:colOff>
      <xdr:row>2</xdr:row>
      <xdr:rowOff>211630</xdr:rowOff>
    </xdr:to>
    <xdr:pic>
      <xdr:nvPicPr>
        <xdr:cNvPr id="6" name="Picture 5" descr="cid:image001.png@01CEF651.BD61CC10">
          <a:extLst>
            <a:ext uri="{FF2B5EF4-FFF2-40B4-BE49-F238E27FC236}">
              <a16:creationId xmlns:a16="http://schemas.microsoft.com/office/drawing/2014/main" id="{00000000-0008-0000-04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54742" y="32845"/>
          <a:ext cx="914400" cy="56197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797719</xdr:colOff>
      <xdr:row>1</xdr:row>
      <xdr:rowOff>9526</xdr:rowOff>
    </xdr:from>
    <xdr:to>
      <xdr:col>1</xdr:col>
      <xdr:colOff>1616869</xdr:colOff>
      <xdr:row>2</xdr:row>
      <xdr:rowOff>19050</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500-000004000000}"/>
            </a:ext>
          </a:extLst>
        </xdr:cNvPr>
        <xdr:cNvSpPr/>
      </xdr:nvSpPr>
      <xdr:spPr>
        <a:xfrm>
          <a:off x="1821657" y="200026"/>
          <a:ext cx="819150" cy="200024"/>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BACK &lt;&lt;</a:t>
          </a:r>
        </a:p>
      </xdr:txBody>
    </xdr:sp>
    <xdr:clientData/>
  </xdr:twoCellAnchor>
  <xdr:twoCellAnchor>
    <xdr:from>
      <xdr:col>1</xdr:col>
      <xdr:colOff>83342</xdr:colOff>
      <xdr:row>1</xdr:row>
      <xdr:rowOff>0</xdr:rowOff>
    </xdr:from>
    <xdr:to>
      <xdr:col>1</xdr:col>
      <xdr:colOff>773905</xdr:colOff>
      <xdr:row>2</xdr:row>
      <xdr:rowOff>23812</xdr:rowOff>
    </xdr:to>
    <xdr:sp macro="" textlink="">
      <xdr:nvSpPr>
        <xdr:cNvPr id="5" name="Rounded Rectangle 4">
          <a:hlinkClick xmlns:r="http://schemas.openxmlformats.org/officeDocument/2006/relationships" r:id="rId2"/>
          <a:extLst>
            <a:ext uri="{FF2B5EF4-FFF2-40B4-BE49-F238E27FC236}">
              <a16:creationId xmlns:a16="http://schemas.microsoft.com/office/drawing/2014/main" id="{00000000-0008-0000-0500-000005000000}"/>
            </a:ext>
          </a:extLst>
        </xdr:cNvPr>
        <xdr:cNvSpPr/>
      </xdr:nvSpPr>
      <xdr:spPr>
        <a:xfrm>
          <a:off x="1107280" y="190500"/>
          <a:ext cx="690563"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1647825</xdr:colOff>
      <xdr:row>1</xdr:row>
      <xdr:rowOff>9525</xdr:rowOff>
    </xdr:from>
    <xdr:to>
      <xdr:col>1</xdr:col>
      <xdr:colOff>2343151</xdr:colOff>
      <xdr:row>2</xdr:row>
      <xdr:rowOff>9525</xdr:rowOff>
    </xdr:to>
    <xdr:sp macro="" textlink="">
      <xdr:nvSpPr>
        <xdr:cNvPr id="6" name="Rounded Rectangle 5">
          <a:hlinkClick xmlns:r="http://schemas.openxmlformats.org/officeDocument/2006/relationships" r:id="rId3"/>
          <a:extLst>
            <a:ext uri="{FF2B5EF4-FFF2-40B4-BE49-F238E27FC236}">
              <a16:creationId xmlns:a16="http://schemas.microsoft.com/office/drawing/2014/main" id="{00000000-0008-0000-0500-000006000000}"/>
            </a:ext>
          </a:extLst>
        </xdr:cNvPr>
        <xdr:cNvSpPr/>
      </xdr:nvSpPr>
      <xdr:spPr>
        <a:xfrm>
          <a:off x="2676525" y="200025"/>
          <a:ext cx="695326"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0</xdr:colOff>
      <xdr:row>0</xdr:row>
      <xdr:rowOff>0</xdr:rowOff>
    </xdr:from>
    <xdr:to>
      <xdr:col>0</xdr:col>
      <xdr:colOff>914400</xdr:colOff>
      <xdr:row>3</xdr:row>
      <xdr:rowOff>131082</xdr:rowOff>
    </xdr:to>
    <xdr:pic>
      <xdr:nvPicPr>
        <xdr:cNvPr id="7" name="Picture 6" descr="cid:image001.png@01CEF651.BD61CC10">
          <a:extLst>
            <a:ext uri="{FF2B5EF4-FFF2-40B4-BE49-F238E27FC236}">
              <a16:creationId xmlns:a16="http://schemas.microsoft.com/office/drawing/2014/main" id="{00000000-0008-0000-0500-000007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0" y="0"/>
          <a:ext cx="914400" cy="56197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628649</xdr:colOff>
      <xdr:row>0</xdr:row>
      <xdr:rowOff>38101</xdr:rowOff>
    </xdr:from>
    <xdr:to>
      <xdr:col>1</xdr:col>
      <xdr:colOff>1323974</xdr:colOff>
      <xdr:row>1</xdr:row>
      <xdr:rowOff>38100</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1571624" y="38101"/>
          <a:ext cx="695325" cy="19049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0</xdr:colOff>
      <xdr:row>0</xdr:row>
      <xdr:rowOff>47625</xdr:rowOff>
    </xdr:from>
    <xdr:to>
      <xdr:col>1</xdr:col>
      <xdr:colOff>581025</xdr:colOff>
      <xdr:row>1</xdr:row>
      <xdr:rowOff>38100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600-000004000000}"/>
            </a:ext>
          </a:extLst>
        </xdr:cNvPr>
        <xdr:cNvSpPr/>
      </xdr:nvSpPr>
      <xdr:spPr>
        <a:xfrm>
          <a:off x="942975" y="47625"/>
          <a:ext cx="581025" cy="1809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1371599</xdr:colOff>
      <xdr:row>0</xdr:row>
      <xdr:rowOff>19050</xdr:rowOff>
    </xdr:from>
    <xdr:to>
      <xdr:col>1</xdr:col>
      <xdr:colOff>2076450</xdr:colOff>
      <xdr:row>1</xdr:row>
      <xdr:rowOff>28575</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600-000005000000}"/>
            </a:ext>
          </a:extLst>
        </xdr:cNvPr>
        <xdr:cNvSpPr/>
      </xdr:nvSpPr>
      <xdr:spPr>
        <a:xfrm>
          <a:off x="2314574" y="19050"/>
          <a:ext cx="704851" cy="20002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83343</xdr:colOff>
      <xdr:row>0</xdr:row>
      <xdr:rowOff>47625</xdr:rowOff>
    </xdr:from>
    <xdr:to>
      <xdr:col>0</xdr:col>
      <xdr:colOff>997743</xdr:colOff>
      <xdr:row>3</xdr:row>
      <xdr:rowOff>73819</xdr:rowOff>
    </xdr:to>
    <xdr:pic>
      <xdr:nvPicPr>
        <xdr:cNvPr id="6" name="Picture 5" descr="cid:image001.png@01CEF651.BD61CC10">
          <a:extLst>
            <a:ext uri="{FF2B5EF4-FFF2-40B4-BE49-F238E27FC236}">
              <a16:creationId xmlns:a16="http://schemas.microsoft.com/office/drawing/2014/main" id="{00000000-0008-0000-06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83343" y="47625"/>
          <a:ext cx="914400"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785812</xdr:colOff>
      <xdr:row>0</xdr:row>
      <xdr:rowOff>188119</xdr:rowOff>
    </xdr:from>
    <xdr:to>
      <xdr:col>1</xdr:col>
      <xdr:colOff>1500188</xdr:colOff>
      <xdr:row>1</xdr:row>
      <xdr:rowOff>166687</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1738312" y="188119"/>
          <a:ext cx="714376" cy="216693"/>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130969</xdr:colOff>
      <xdr:row>0</xdr:row>
      <xdr:rowOff>178595</xdr:rowOff>
    </xdr:from>
    <xdr:to>
      <xdr:col>1</xdr:col>
      <xdr:colOff>726281</xdr:colOff>
      <xdr:row>1</xdr:row>
      <xdr:rowOff>154782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700-000004000000}"/>
            </a:ext>
          </a:extLst>
        </xdr:cNvPr>
        <xdr:cNvSpPr/>
      </xdr:nvSpPr>
      <xdr:spPr>
        <a:xfrm>
          <a:off x="1083469" y="178595"/>
          <a:ext cx="595312"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1588293</xdr:colOff>
      <xdr:row>0</xdr:row>
      <xdr:rowOff>164307</xdr:rowOff>
    </xdr:from>
    <xdr:to>
      <xdr:col>1</xdr:col>
      <xdr:colOff>2297906</xdr:colOff>
      <xdr:row>1</xdr:row>
      <xdr:rowOff>166688</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700-000005000000}"/>
            </a:ext>
          </a:extLst>
        </xdr:cNvPr>
        <xdr:cNvSpPr/>
      </xdr:nvSpPr>
      <xdr:spPr>
        <a:xfrm>
          <a:off x="2540793" y="164307"/>
          <a:ext cx="709613" cy="24050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47625</xdr:colOff>
      <xdr:row>0</xdr:row>
      <xdr:rowOff>71438</xdr:rowOff>
    </xdr:from>
    <xdr:to>
      <xdr:col>0</xdr:col>
      <xdr:colOff>962025</xdr:colOff>
      <xdr:row>2</xdr:row>
      <xdr:rowOff>192882</xdr:rowOff>
    </xdr:to>
    <xdr:pic>
      <xdr:nvPicPr>
        <xdr:cNvPr id="6" name="Picture 5" descr="cid:image001.png@01CEF651.BD61CC10">
          <a:extLst>
            <a:ext uri="{FF2B5EF4-FFF2-40B4-BE49-F238E27FC236}">
              <a16:creationId xmlns:a16="http://schemas.microsoft.com/office/drawing/2014/main" id="{00000000-0008-0000-07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47625" y="71438"/>
          <a:ext cx="914400" cy="559594"/>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785812</xdr:colOff>
      <xdr:row>0</xdr:row>
      <xdr:rowOff>188119</xdr:rowOff>
    </xdr:from>
    <xdr:to>
      <xdr:col>1</xdr:col>
      <xdr:colOff>1500188</xdr:colOff>
      <xdr:row>1</xdr:row>
      <xdr:rowOff>166687</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800-000003000000}"/>
            </a:ext>
          </a:extLst>
        </xdr:cNvPr>
        <xdr:cNvSpPr/>
      </xdr:nvSpPr>
      <xdr:spPr>
        <a:xfrm>
          <a:off x="1738312" y="188119"/>
          <a:ext cx="714376" cy="216693"/>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130969</xdr:colOff>
      <xdr:row>0</xdr:row>
      <xdr:rowOff>178595</xdr:rowOff>
    </xdr:from>
    <xdr:to>
      <xdr:col>1</xdr:col>
      <xdr:colOff>726281</xdr:colOff>
      <xdr:row>1</xdr:row>
      <xdr:rowOff>154782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800-000004000000}"/>
            </a:ext>
          </a:extLst>
        </xdr:cNvPr>
        <xdr:cNvSpPr/>
      </xdr:nvSpPr>
      <xdr:spPr>
        <a:xfrm>
          <a:off x="1083469" y="178595"/>
          <a:ext cx="595312"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1588293</xdr:colOff>
      <xdr:row>0</xdr:row>
      <xdr:rowOff>164307</xdr:rowOff>
    </xdr:from>
    <xdr:to>
      <xdr:col>1</xdr:col>
      <xdr:colOff>2297906</xdr:colOff>
      <xdr:row>1</xdr:row>
      <xdr:rowOff>166688</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800-000005000000}"/>
            </a:ext>
          </a:extLst>
        </xdr:cNvPr>
        <xdr:cNvSpPr/>
      </xdr:nvSpPr>
      <xdr:spPr>
        <a:xfrm>
          <a:off x="2540793" y="164307"/>
          <a:ext cx="709613" cy="24050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47625</xdr:colOff>
      <xdr:row>0</xdr:row>
      <xdr:rowOff>59531</xdr:rowOff>
    </xdr:from>
    <xdr:to>
      <xdr:col>0</xdr:col>
      <xdr:colOff>962025</xdr:colOff>
      <xdr:row>2</xdr:row>
      <xdr:rowOff>180975</xdr:rowOff>
    </xdr:to>
    <xdr:pic>
      <xdr:nvPicPr>
        <xdr:cNvPr id="6" name="Picture 5" descr="cid:image001.png@01CEF651.BD61CC10">
          <a:extLst>
            <a:ext uri="{FF2B5EF4-FFF2-40B4-BE49-F238E27FC236}">
              <a16:creationId xmlns:a16="http://schemas.microsoft.com/office/drawing/2014/main" id="{00000000-0008-0000-08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47625" y="59531"/>
          <a:ext cx="914400" cy="5619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osano/Desktop/Q3%20RETURN/LIFE%20REV%20ACCOUN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RAC-LB"/>
      <sheetName val="TEMPLATES"/>
      <sheetName val="LA"/>
      <sheetName val="ANNUITIES"/>
      <sheetName val="GL"/>
      <sheetName val="GC"/>
      <sheetName val="LINKED"/>
      <sheetName val="NON-LINKED"/>
      <sheetName val="Investments"/>
      <sheetName val="PH"/>
      <sheetName val="PP"/>
      <sheetName val="DA"/>
      <sheetName val="Pensions"/>
    </sheetNames>
    <sheetDataSet>
      <sheetData sheetId="0"/>
      <sheetData sheetId="1"/>
      <sheetData sheetId="2"/>
      <sheetData sheetId="3"/>
      <sheetData sheetId="4"/>
      <sheetData sheetId="5"/>
      <sheetData sheetId="6">
        <row r="6">
          <cell r="C6">
            <v>1008</v>
          </cell>
          <cell r="D6">
            <v>101</v>
          </cell>
          <cell r="E6">
            <v>101</v>
          </cell>
          <cell r="F6">
            <v>0</v>
          </cell>
          <cell r="G6">
            <v>0</v>
          </cell>
          <cell r="H6">
            <v>0</v>
          </cell>
          <cell r="I6">
            <v>0</v>
          </cell>
          <cell r="J6">
            <v>0</v>
          </cell>
          <cell r="K6">
            <v>0</v>
          </cell>
          <cell r="L6">
            <v>0</v>
          </cell>
          <cell r="M6">
            <v>0</v>
          </cell>
          <cell r="N6">
            <v>0</v>
          </cell>
          <cell r="O6">
            <v>0</v>
          </cell>
          <cell r="P6">
            <v>0</v>
          </cell>
          <cell r="Q6">
            <v>1109</v>
          </cell>
        </row>
        <row r="7">
          <cell r="C7">
            <v>0</v>
          </cell>
          <cell r="D7">
            <v>0</v>
          </cell>
          <cell r="E7">
            <v>0</v>
          </cell>
          <cell r="F7">
            <v>0</v>
          </cell>
          <cell r="G7">
            <v>0</v>
          </cell>
          <cell r="H7">
            <v>0</v>
          </cell>
          <cell r="I7">
            <v>0</v>
          </cell>
          <cell r="J7">
            <v>0</v>
          </cell>
          <cell r="K7">
            <v>0</v>
          </cell>
          <cell r="L7">
            <v>0</v>
          </cell>
          <cell r="M7">
            <v>0</v>
          </cell>
          <cell r="N7">
            <v>0</v>
          </cell>
          <cell r="O7">
            <v>0</v>
          </cell>
          <cell r="P7">
            <v>0</v>
          </cell>
          <cell r="Q7">
            <v>0</v>
          </cell>
        </row>
        <row r="8">
          <cell r="C8">
            <v>2460327</v>
          </cell>
          <cell r="D8">
            <v>511807</v>
          </cell>
          <cell r="E8">
            <v>511807</v>
          </cell>
          <cell r="F8">
            <v>0</v>
          </cell>
          <cell r="G8">
            <v>823987</v>
          </cell>
          <cell r="H8">
            <v>468896</v>
          </cell>
          <cell r="I8">
            <v>183868</v>
          </cell>
          <cell r="J8">
            <v>171565</v>
          </cell>
          <cell r="K8">
            <v>0</v>
          </cell>
          <cell r="L8">
            <v>23790</v>
          </cell>
          <cell r="M8">
            <v>43917</v>
          </cell>
          <cell r="N8">
            <v>126788</v>
          </cell>
          <cell r="O8">
            <v>0</v>
          </cell>
          <cell r="P8">
            <v>0</v>
          </cell>
          <cell r="Q8">
            <v>2206887</v>
          </cell>
        </row>
        <row r="9">
          <cell r="C9">
            <v>0</v>
          </cell>
          <cell r="D9">
            <v>0</v>
          </cell>
          <cell r="E9">
            <v>0</v>
          </cell>
          <cell r="F9">
            <v>0</v>
          </cell>
          <cell r="G9">
            <v>0</v>
          </cell>
          <cell r="H9">
            <v>0</v>
          </cell>
          <cell r="I9">
            <v>0</v>
          </cell>
          <cell r="J9">
            <v>0</v>
          </cell>
          <cell r="K9">
            <v>0</v>
          </cell>
          <cell r="L9">
            <v>0</v>
          </cell>
          <cell r="M9">
            <v>0</v>
          </cell>
          <cell r="N9">
            <v>0</v>
          </cell>
          <cell r="O9">
            <v>0</v>
          </cell>
          <cell r="P9">
            <v>0</v>
          </cell>
          <cell r="Q9">
            <v>0</v>
          </cell>
        </row>
        <row r="10">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row>
        <row r="11">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row>
        <row r="12">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row>
        <row r="13">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row>
        <row r="14">
          <cell r="C14">
            <v>307348</v>
          </cell>
          <cell r="D14">
            <v>21942</v>
          </cell>
          <cell r="E14">
            <v>21942</v>
          </cell>
          <cell r="F14">
            <v>0</v>
          </cell>
          <cell r="G14">
            <v>53548</v>
          </cell>
          <cell r="H14">
            <v>75654</v>
          </cell>
          <cell r="I14">
            <v>0</v>
          </cell>
          <cell r="J14">
            <v>0</v>
          </cell>
          <cell r="K14">
            <v>0</v>
          </cell>
          <cell r="L14">
            <v>0</v>
          </cell>
          <cell r="M14">
            <v>0</v>
          </cell>
          <cell r="N14">
            <v>36709</v>
          </cell>
          <cell r="O14">
            <v>0</v>
          </cell>
          <cell r="P14">
            <v>0</v>
          </cell>
          <cell r="Q14">
            <v>290345</v>
          </cell>
        </row>
        <row r="15">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row>
        <row r="16">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row>
        <row r="17">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row>
        <row r="19">
          <cell r="C19">
            <v>4175496</v>
          </cell>
          <cell r="D19">
            <v>828112</v>
          </cell>
          <cell r="E19">
            <v>827982</v>
          </cell>
          <cell r="F19">
            <v>0</v>
          </cell>
          <cell r="G19">
            <v>1374156</v>
          </cell>
          <cell r="H19">
            <v>1427193</v>
          </cell>
          <cell r="I19">
            <v>0</v>
          </cell>
          <cell r="J19">
            <v>0</v>
          </cell>
          <cell r="K19">
            <v>0</v>
          </cell>
          <cell r="L19">
            <v>124718</v>
          </cell>
          <cell r="M19">
            <v>349009</v>
          </cell>
          <cell r="N19">
            <v>783643</v>
          </cell>
          <cell r="O19">
            <v>0</v>
          </cell>
          <cell r="P19">
            <v>0</v>
          </cell>
          <cell r="Q19">
            <v>3886201</v>
          </cell>
        </row>
        <row r="20">
          <cell r="C20">
            <v>163039</v>
          </cell>
          <cell r="D20">
            <v>5624</v>
          </cell>
          <cell r="E20">
            <v>5624</v>
          </cell>
          <cell r="F20">
            <v>0</v>
          </cell>
          <cell r="G20">
            <v>31068</v>
          </cell>
          <cell r="H20">
            <v>31068</v>
          </cell>
          <cell r="I20">
            <v>0</v>
          </cell>
          <cell r="J20">
            <v>0</v>
          </cell>
          <cell r="K20">
            <v>0</v>
          </cell>
          <cell r="L20">
            <v>0</v>
          </cell>
          <cell r="M20">
            <v>1586</v>
          </cell>
          <cell r="N20">
            <v>11121</v>
          </cell>
          <cell r="O20">
            <v>0</v>
          </cell>
          <cell r="P20">
            <v>0</v>
          </cell>
          <cell r="Q20">
            <v>147129</v>
          </cell>
        </row>
        <row r="21">
          <cell r="C21">
            <v>344271</v>
          </cell>
          <cell r="D21">
            <v>7487</v>
          </cell>
          <cell r="E21">
            <v>7487</v>
          </cell>
          <cell r="F21">
            <v>-4145</v>
          </cell>
          <cell r="G21">
            <v>29779</v>
          </cell>
          <cell r="H21">
            <v>29779</v>
          </cell>
          <cell r="I21">
            <v>0</v>
          </cell>
          <cell r="J21">
            <v>0</v>
          </cell>
          <cell r="K21">
            <v>0</v>
          </cell>
          <cell r="L21">
            <v>0</v>
          </cell>
          <cell r="M21">
            <v>3895</v>
          </cell>
          <cell r="N21">
            <v>0</v>
          </cell>
          <cell r="O21">
            <v>0</v>
          </cell>
          <cell r="P21">
            <v>0</v>
          </cell>
          <cell r="Q21">
            <v>313940</v>
          </cell>
        </row>
        <row r="22">
          <cell r="C22">
            <v>6363955</v>
          </cell>
          <cell r="D22">
            <v>632986</v>
          </cell>
          <cell r="E22">
            <v>632986</v>
          </cell>
          <cell r="F22">
            <v>0</v>
          </cell>
          <cell r="G22">
            <v>793199</v>
          </cell>
          <cell r="H22">
            <v>52441</v>
          </cell>
          <cell r="I22">
            <v>699586</v>
          </cell>
          <cell r="J22">
            <v>0</v>
          </cell>
          <cell r="K22">
            <v>0</v>
          </cell>
          <cell r="L22">
            <v>0</v>
          </cell>
          <cell r="M22">
            <v>0</v>
          </cell>
          <cell r="N22">
            <v>519569</v>
          </cell>
          <cell r="O22">
            <v>21281</v>
          </cell>
          <cell r="P22">
            <v>0</v>
          </cell>
          <cell r="Q22">
            <v>6743201</v>
          </cell>
        </row>
        <row r="23">
          <cell r="C23">
            <v>189283</v>
          </cell>
          <cell r="D23">
            <v>63115</v>
          </cell>
          <cell r="E23">
            <v>63115</v>
          </cell>
          <cell r="F23">
            <v>0</v>
          </cell>
          <cell r="G23">
            <v>0</v>
          </cell>
          <cell r="H23">
            <v>0</v>
          </cell>
          <cell r="I23">
            <v>0</v>
          </cell>
          <cell r="J23">
            <v>0</v>
          </cell>
          <cell r="K23">
            <v>0</v>
          </cell>
          <cell r="L23">
            <v>0</v>
          </cell>
          <cell r="M23">
            <v>0</v>
          </cell>
          <cell r="N23">
            <v>0</v>
          </cell>
          <cell r="O23">
            <v>0</v>
          </cell>
          <cell r="P23">
            <v>0</v>
          </cell>
          <cell r="Q23">
            <v>252398</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row>
        <row r="26">
          <cell r="C26">
            <v>4856628</v>
          </cell>
          <cell r="D26">
            <v>500636</v>
          </cell>
          <cell r="E26">
            <v>500636</v>
          </cell>
          <cell r="F26">
            <v>0</v>
          </cell>
          <cell r="G26">
            <v>1364035</v>
          </cell>
          <cell r="H26">
            <v>1363574</v>
          </cell>
          <cell r="I26">
            <v>0</v>
          </cell>
          <cell r="J26">
            <v>0</v>
          </cell>
          <cell r="K26">
            <v>0</v>
          </cell>
          <cell r="L26">
            <v>123153</v>
          </cell>
          <cell r="M26">
            <v>188366</v>
          </cell>
          <cell r="N26">
            <v>664351</v>
          </cell>
          <cell r="O26">
            <v>0</v>
          </cell>
          <cell r="P26">
            <v>0</v>
          </cell>
          <cell r="Q26">
            <v>4346521</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row>
        <row r="30">
          <cell r="C30">
            <v>867854</v>
          </cell>
          <cell r="D30">
            <v>41489</v>
          </cell>
          <cell r="E30">
            <v>41489</v>
          </cell>
          <cell r="F30">
            <v>0</v>
          </cell>
          <cell r="G30">
            <v>103683</v>
          </cell>
          <cell r="H30">
            <v>61578</v>
          </cell>
          <cell r="I30">
            <v>42435</v>
          </cell>
          <cell r="J30">
            <v>0</v>
          </cell>
          <cell r="K30">
            <v>0</v>
          </cell>
          <cell r="L30">
            <v>0</v>
          </cell>
          <cell r="M30">
            <v>0</v>
          </cell>
          <cell r="N30">
            <v>90488</v>
          </cell>
          <cell r="O30">
            <v>0</v>
          </cell>
          <cell r="P30">
            <v>0</v>
          </cell>
          <cell r="Q30">
            <v>895817</v>
          </cell>
        </row>
        <row r="31">
          <cell r="Q31">
            <v>19083548</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row>
      </sheetData>
      <sheetData sheetId="7">
        <row r="6">
          <cell r="C6">
            <v>0</v>
          </cell>
          <cell r="D6">
            <v>0</v>
          </cell>
          <cell r="E6">
            <v>0</v>
          </cell>
          <cell r="F6">
            <v>0</v>
          </cell>
          <cell r="G6">
            <v>0</v>
          </cell>
          <cell r="H6">
            <v>0</v>
          </cell>
          <cell r="I6">
            <v>0</v>
          </cell>
          <cell r="J6">
            <v>0</v>
          </cell>
          <cell r="K6">
            <v>0</v>
          </cell>
          <cell r="L6">
            <v>0</v>
          </cell>
          <cell r="M6">
            <v>0</v>
          </cell>
          <cell r="N6">
            <v>0</v>
          </cell>
          <cell r="O6">
            <v>0</v>
          </cell>
          <cell r="P6">
            <v>0</v>
          </cell>
          <cell r="Q6">
            <v>0</v>
          </cell>
        </row>
        <row r="7">
          <cell r="C7">
            <v>0</v>
          </cell>
          <cell r="D7">
            <v>0</v>
          </cell>
          <cell r="E7">
            <v>0</v>
          </cell>
          <cell r="F7">
            <v>0</v>
          </cell>
          <cell r="G7">
            <v>0</v>
          </cell>
          <cell r="H7">
            <v>0</v>
          </cell>
          <cell r="I7">
            <v>0</v>
          </cell>
          <cell r="J7">
            <v>0</v>
          </cell>
          <cell r="K7">
            <v>0</v>
          </cell>
          <cell r="L7">
            <v>0</v>
          </cell>
          <cell r="M7">
            <v>0</v>
          </cell>
          <cell r="N7">
            <v>0</v>
          </cell>
          <cell r="O7">
            <v>0</v>
          </cell>
          <cell r="P7">
            <v>0</v>
          </cell>
          <cell r="Q7">
            <v>0</v>
          </cell>
        </row>
        <row r="8">
          <cell r="C8">
            <v>0</v>
          </cell>
          <cell r="D8">
            <v>0</v>
          </cell>
          <cell r="E8">
            <v>0</v>
          </cell>
          <cell r="F8">
            <v>0</v>
          </cell>
          <cell r="G8">
            <v>0</v>
          </cell>
          <cell r="H8">
            <v>0</v>
          </cell>
          <cell r="I8">
            <v>0</v>
          </cell>
          <cell r="J8">
            <v>0</v>
          </cell>
          <cell r="K8">
            <v>0</v>
          </cell>
          <cell r="L8">
            <v>0</v>
          </cell>
          <cell r="M8">
            <v>0</v>
          </cell>
          <cell r="N8">
            <v>0</v>
          </cell>
          <cell r="O8">
            <v>0</v>
          </cell>
          <cell r="P8">
            <v>0</v>
          </cell>
          <cell r="Q8">
            <v>0</v>
          </cell>
        </row>
        <row r="9">
          <cell r="C9">
            <v>0</v>
          </cell>
          <cell r="D9">
            <v>0</v>
          </cell>
          <cell r="E9">
            <v>0</v>
          </cell>
          <cell r="F9">
            <v>0</v>
          </cell>
          <cell r="G9">
            <v>0</v>
          </cell>
          <cell r="H9">
            <v>0</v>
          </cell>
          <cell r="I9">
            <v>0</v>
          </cell>
          <cell r="J9">
            <v>0</v>
          </cell>
          <cell r="K9">
            <v>0</v>
          </cell>
          <cell r="L9">
            <v>0</v>
          </cell>
          <cell r="M9">
            <v>0</v>
          </cell>
          <cell r="N9">
            <v>0</v>
          </cell>
          <cell r="O9">
            <v>0</v>
          </cell>
          <cell r="P9">
            <v>0</v>
          </cell>
          <cell r="Q9">
            <v>0</v>
          </cell>
        </row>
        <row r="10">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row>
        <row r="11">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row>
        <row r="12">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row>
        <row r="13">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row>
        <row r="15">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row>
        <row r="16">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row>
        <row r="17">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row>
        <row r="19">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row>
        <row r="28">
          <cell r="C28">
            <v>15884</v>
          </cell>
          <cell r="D28">
            <v>122350</v>
          </cell>
          <cell r="E28">
            <v>122350</v>
          </cell>
          <cell r="F28">
            <v>0</v>
          </cell>
          <cell r="G28">
            <v>15437</v>
          </cell>
          <cell r="H28">
            <v>15437</v>
          </cell>
          <cell r="I28">
            <v>0</v>
          </cell>
          <cell r="J28">
            <v>0</v>
          </cell>
          <cell r="K28">
            <v>0</v>
          </cell>
          <cell r="L28">
            <v>7075</v>
          </cell>
          <cell r="M28">
            <v>16754</v>
          </cell>
          <cell r="N28">
            <v>16921</v>
          </cell>
          <cell r="O28">
            <v>0</v>
          </cell>
          <cell r="P28">
            <v>0</v>
          </cell>
          <cell r="Q28">
            <v>115889</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row>
        <row r="31">
          <cell r="Q31">
            <v>115889</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row>
      </sheetData>
      <sheetData sheetId="8"/>
      <sheetData sheetId="9"/>
      <sheetData sheetId="10">
        <row r="6">
          <cell r="C6">
            <v>104011</v>
          </cell>
          <cell r="D6">
            <v>37662</v>
          </cell>
          <cell r="E6">
            <v>37662</v>
          </cell>
          <cell r="F6">
            <v>0</v>
          </cell>
          <cell r="G6">
            <v>14310</v>
          </cell>
          <cell r="H6">
            <v>14310</v>
          </cell>
          <cell r="I6">
            <v>0</v>
          </cell>
          <cell r="J6">
            <v>0</v>
          </cell>
          <cell r="K6">
            <v>0</v>
          </cell>
          <cell r="L6">
            <v>0</v>
          </cell>
          <cell r="M6">
            <v>0</v>
          </cell>
          <cell r="N6">
            <v>0</v>
          </cell>
          <cell r="O6">
            <v>0</v>
          </cell>
          <cell r="P6">
            <v>0</v>
          </cell>
          <cell r="Q6">
            <v>127363</v>
          </cell>
        </row>
        <row r="7">
          <cell r="C7">
            <v>0</v>
          </cell>
          <cell r="D7">
            <v>0</v>
          </cell>
          <cell r="E7">
            <v>0</v>
          </cell>
          <cell r="F7">
            <v>0</v>
          </cell>
          <cell r="G7">
            <v>0</v>
          </cell>
          <cell r="H7">
            <v>0</v>
          </cell>
          <cell r="I7">
            <v>0</v>
          </cell>
          <cell r="J7">
            <v>0</v>
          </cell>
          <cell r="K7">
            <v>0</v>
          </cell>
          <cell r="L7">
            <v>0</v>
          </cell>
          <cell r="M7">
            <v>0</v>
          </cell>
          <cell r="N7">
            <v>0</v>
          </cell>
          <cell r="O7">
            <v>0</v>
          </cell>
          <cell r="P7">
            <v>0</v>
          </cell>
          <cell r="Q7">
            <v>0</v>
          </cell>
        </row>
        <row r="8">
          <cell r="C8">
            <v>0</v>
          </cell>
          <cell r="D8">
            <v>0</v>
          </cell>
          <cell r="E8">
            <v>0</v>
          </cell>
          <cell r="F8">
            <v>0</v>
          </cell>
          <cell r="G8">
            <v>0</v>
          </cell>
          <cell r="H8">
            <v>0</v>
          </cell>
          <cell r="I8">
            <v>0</v>
          </cell>
          <cell r="J8">
            <v>0</v>
          </cell>
          <cell r="K8">
            <v>0</v>
          </cell>
          <cell r="L8">
            <v>0</v>
          </cell>
          <cell r="M8">
            <v>0</v>
          </cell>
          <cell r="N8">
            <v>0</v>
          </cell>
          <cell r="O8">
            <v>0</v>
          </cell>
          <cell r="P8">
            <v>0</v>
          </cell>
          <cell r="Q8">
            <v>0</v>
          </cell>
        </row>
        <row r="9">
          <cell r="C9">
            <v>0</v>
          </cell>
          <cell r="D9">
            <v>0</v>
          </cell>
          <cell r="E9">
            <v>0</v>
          </cell>
          <cell r="F9">
            <v>0</v>
          </cell>
          <cell r="G9">
            <v>0</v>
          </cell>
          <cell r="H9">
            <v>0</v>
          </cell>
          <cell r="I9">
            <v>0</v>
          </cell>
          <cell r="J9">
            <v>0</v>
          </cell>
          <cell r="K9">
            <v>0</v>
          </cell>
          <cell r="L9">
            <v>0</v>
          </cell>
          <cell r="M9">
            <v>0</v>
          </cell>
          <cell r="N9">
            <v>0</v>
          </cell>
          <cell r="O9">
            <v>0</v>
          </cell>
          <cell r="P9">
            <v>0</v>
          </cell>
          <cell r="Q9">
            <v>0</v>
          </cell>
        </row>
        <row r="10">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row>
        <row r="11">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row>
        <row r="12">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row>
        <row r="13">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row>
        <row r="14">
          <cell r="C14">
            <v>13351884</v>
          </cell>
          <cell r="D14">
            <v>2886345</v>
          </cell>
          <cell r="E14">
            <v>2886345</v>
          </cell>
          <cell r="F14">
            <v>0</v>
          </cell>
          <cell r="G14">
            <v>0</v>
          </cell>
          <cell r="H14">
            <v>0</v>
          </cell>
          <cell r="I14">
            <v>1116839</v>
          </cell>
          <cell r="J14">
            <v>0</v>
          </cell>
          <cell r="K14">
            <v>0</v>
          </cell>
          <cell r="L14">
            <v>32252</v>
          </cell>
          <cell r="M14">
            <v>110441</v>
          </cell>
          <cell r="N14">
            <v>1545134</v>
          </cell>
          <cell r="O14">
            <v>0</v>
          </cell>
          <cell r="P14">
            <v>0</v>
          </cell>
          <cell r="Q14">
            <v>16523831</v>
          </cell>
        </row>
        <row r="15">
          <cell r="C15">
            <v>5384362</v>
          </cell>
          <cell r="D15">
            <v>797890</v>
          </cell>
          <cell r="E15">
            <v>797890</v>
          </cell>
          <cell r="F15">
            <v>0</v>
          </cell>
          <cell r="G15">
            <v>506009</v>
          </cell>
          <cell r="H15">
            <v>0</v>
          </cell>
          <cell r="I15">
            <v>0</v>
          </cell>
          <cell r="J15">
            <v>0</v>
          </cell>
          <cell r="K15">
            <v>0</v>
          </cell>
          <cell r="L15">
            <v>10330</v>
          </cell>
          <cell r="M15">
            <v>29042</v>
          </cell>
          <cell r="N15">
            <v>35581</v>
          </cell>
          <cell r="O15">
            <v>216</v>
          </cell>
          <cell r="P15">
            <v>0</v>
          </cell>
          <cell r="Q15">
            <v>6178245</v>
          </cell>
        </row>
        <row r="16">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row>
        <row r="17">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row>
        <row r="19">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row>
        <row r="20">
          <cell r="C20">
            <v>905087</v>
          </cell>
          <cell r="D20">
            <v>93919</v>
          </cell>
          <cell r="E20">
            <v>93919</v>
          </cell>
          <cell r="F20">
            <v>0</v>
          </cell>
          <cell r="G20">
            <v>97615</v>
          </cell>
          <cell r="H20">
            <v>97615</v>
          </cell>
          <cell r="I20">
            <v>0</v>
          </cell>
          <cell r="J20">
            <v>0</v>
          </cell>
          <cell r="K20">
            <v>0</v>
          </cell>
          <cell r="L20">
            <v>350</v>
          </cell>
          <cell r="M20">
            <v>8234</v>
          </cell>
          <cell r="N20">
            <v>0</v>
          </cell>
          <cell r="O20">
            <v>0</v>
          </cell>
          <cell r="P20">
            <v>0</v>
          </cell>
          <cell r="Q20">
            <v>892807</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row>
        <row r="28">
          <cell r="C28">
            <v>177844</v>
          </cell>
          <cell r="D28">
            <v>113986</v>
          </cell>
          <cell r="E28">
            <v>113986</v>
          </cell>
          <cell r="F28">
            <v>0</v>
          </cell>
          <cell r="G28">
            <v>48095</v>
          </cell>
          <cell r="H28">
            <v>41778</v>
          </cell>
          <cell r="I28">
            <v>0</v>
          </cell>
          <cell r="J28">
            <v>0</v>
          </cell>
          <cell r="K28">
            <v>0</v>
          </cell>
          <cell r="L28">
            <v>0</v>
          </cell>
          <cell r="M28">
            <v>15609</v>
          </cell>
          <cell r="N28">
            <v>15764</v>
          </cell>
          <cell r="O28">
            <v>0</v>
          </cell>
          <cell r="P28">
            <v>0</v>
          </cell>
          <cell r="Q28">
            <v>250207</v>
          </cell>
        </row>
        <row r="29">
          <cell r="C29">
            <v>0</v>
          </cell>
          <cell r="D29">
            <v>0</v>
          </cell>
          <cell r="E29">
            <v>0</v>
          </cell>
          <cell r="F29">
            <v>0</v>
          </cell>
          <cell r="G29">
            <v>0</v>
          </cell>
          <cell r="H29">
            <v>0</v>
          </cell>
          <cell r="I29">
            <v>0</v>
          </cell>
          <cell r="J29">
            <v>0</v>
          </cell>
          <cell r="K29">
            <v>0</v>
          </cell>
          <cell r="L29">
            <v>0</v>
          </cell>
          <cell r="M29">
            <v>27374</v>
          </cell>
          <cell r="N29">
            <v>1511</v>
          </cell>
          <cell r="O29">
            <v>0</v>
          </cell>
          <cell r="P29">
            <v>0</v>
          </cell>
          <cell r="Q29">
            <v>-25863</v>
          </cell>
        </row>
        <row r="30">
          <cell r="C30">
            <v>-281217</v>
          </cell>
          <cell r="D30">
            <v>0</v>
          </cell>
          <cell r="E30">
            <v>0</v>
          </cell>
          <cell r="F30">
            <v>0</v>
          </cell>
          <cell r="G30">
            <v>0</v>
          </cell>
          <cell r="H30">
            <v>184972</v>
          </cell>
          <cell r="I30">
            <v>0</v>
          </cell>
          <cell r="J30">
            <v>0</v>
          </cell>
          <cell r="K30">
            <v>0</v>
          </cell>
          <cell r="L30">
            <v>0</v>
          </cell>
          <cell r="M30">
            <v>0</v>
          </cell>
          <cell r="N30">
            <v>0</v>
          </cell>
          <cell r="O30">
            <v>0</v>
          </cell>
          <cell r="P30">
            <v>0</v>
          </cell>
          <cell r="Q30">
            <v>-466189</v>
          </cell>
        </row>
        <row r="31">
          <cell r="D31">
            <v>3929802</v>
          </cell>
          <cell r="Q31">
            <v>23480401</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row>
      </sheetData>
      <sheetData sheetId="11">
        <row r="6">
          <cell r="C6">
            <v>3412462</v>
          </cell>
          <cell r="D6">
            <v>388534</v>
          </cell>
          <cell r="E6">
            <v>388534</v>
          </cell>
          <cell r="F6">
            <v>0</v>
          </cell>
          <cell r="G6">
            <v>296366</v>
          </cell>
          <cell r="H6">
            <v>296366</v>
          </cell>
          <cell r="I6">
            <v>0</v>
          </cell>
          <cell r="J6">
            <v>0</v>
          </cell>
          <cell r="K6">
            <v>0</v>
          </cell>
          <cell r="L6">
            <v>8524</v>
          </cell>
          <cell r="M6">
            <v>16199</v>
          </cell>
          <cell r="N6">
            <v>364463</v>
          </cell>
          <cell r="O6">
            <v>10795</v>
          </cell>
          <cell r="P6">
            <v>19297</v>
          </cell>
          <cell r="Q6">
            <v>3814279</v>
          </cell>
        </row>
        <row r="7">
          <cell r="C7">
            <v>0</v>
          </cell>
          <cell r="D7">
            <v>0</v>
          </cell>
          <cell r="E7">
            <v>0</v>
          </cell>
          <cell r="F7">
            <v>0</v>
          </cell>
          <cell r="G7">
            <v>0</v>
          </cell>
          <cell r="H7">
            <v>0</v>
          </cell>
          <cell r="I7">
            <v>0</v>
          </cell>
          <cell r="J7">
            <v>0</v>
          </cell>
          <cell r="K7">
            <v>0</v>
          </cell>
          <cell r="L7">
            <v>0</v>
          </cell>
          <cell r="M7">
            <v>0</v>
          </cell>
          <cell r="N7">
            <v>0</v>
          </cell>
          <cell r="O7">
            <v>0</v>
          </cell>
          <cell r="P7">
            <v>0</v>
          </cell>
          <cell r="Q7">
            <v>0</v>
          </cell>
        </row>
        <row r="8">
          <cell r="C8">
            <v>33194940</v>
          </cell>
          <cell r="D8">
            <v>6871454</v>
          </cell>
          <cell r="E8">
            <v>6871454</v>
          </cell>
          <cell r="F8">
            <v>0</v>
          </cell>
          <cell r="G8">
            <v>3478931</v>
          </cell>
          <cell r="H8">
            <v>3478931</v>
          </cell>
          <cell r="I8">
            <v>0</v>
          </cell>
          <cell r="J8">
            <v>0</v>
          </cell>
          <cell r="K8">
            <v>0</v>
          </cell>
          <cell r="L8">
            <v>43627</v>
          </cell>
          <cell r="M8">
            <v>295702</v>
          </cell>
          <cell r="N8">
            <v>2637117</v>
          </cell>
          <cell r="O8">
            <v>21502</v>
          </cell>
          <cell r="P8">
            <v>0</v>
          </cell>
          <cell r="Q8">
            <v>38863749</v>
          </cell>
        </row>
        <row r="9">
          <cell r="C9">
            <v>0</v>
          </cell>
          <cell r="D9">
            <v>0</v>
          </cell>
          <cell r="E9">
            <v>0</v>
          </cell>
          <cell r="F9">
            <v>0</v>
          </cell>
          <cell r="G9">
            <v>0</v>
          </cell>
          <cell r="H9">
            <v>0</v>
          </cell>
          <cell r="I9">
            <v>0</v>
          </cell>
          <cell r="J9">
            <v>0</v>
          </cell>
          <cell r="K9">
            <v>0</v>
          </cell>
          <cell r="L9">
            <v>0</v>
          </cell>
          <cell r="M9">
            <v>0</v>
          </cell>
          <cell r="N9">
            <v>0</v>
          </cell>
          <cell r="O9">
            <v>0</v>
          </cell>
          <cell r="P9">
            <v>0</v>
          </cell>
          <cell r="Q9">
            <v>0</v>
          </cell>
        </row>
        <row r="10">
          <cell r="C10">
            <v>1664127</v>
          </cell>
          <cell r="D10">
            <v>774969</v>
          </cell>
          <cell r="E10">
            <v>774969</v>
          </cell>
          <cell r="F10">
            <v>0</v>
          </cell>
          <cell r="G10">
            <v>0</v>
          </cell>
          <cell r="H10">
            <v>0</v>
          </cell>
          <cell r="I10">
            <v>0</v>
          </cell>
          <cell r="J10">
            <v>0</v>
          </cell>
          <cell r="K10">
            <v>0</v>
          </cell>
          <cell r="L10">
            <v>3066</v>
          </cell>
          <cell r="M10">
            <v>20345</v>
          </cell>
          <cell r="N10">
            <v>1910</v>
          </cell>
          <cell r="O10">
            <v>0</v>
          </cell>
          <cell r="P10">
            <v>0</v>
          </cell>
          <cell r="Q10">
            <v>2417595</v>
          </cell>
        </row>
        <row r="11">
          <cell r="C11">
            <v>5968</v>
          </cell>
          <cell r="D11">
            <v>0</v>
          </cell>
          <cell r="E11">
            <v>0</v>
          </cell>
          <cell r="F11">
            <v>0</v>
          </cell>
          <cell r="G11">
            <v>0</v>
          </cell>
          <cell r="H11">
            <v>0</v>
          </cell>
          <cell r="I11">
            <v>0</v>
          </cell>
          <cell r="J11">
            <v>0</v>
          </cell>
          <cell r="K11">
            <v>0</v>
          </cell>
          <cell r="L11">
            <v>0</v>
          </cell>
          <cell r="M11">
            <v>0</v>
          </cell>
          <cell r="N11">
            <v>0</v>
          </cell>
          <cell r="O11">
            <v>0</v>
          </cell>
          <cell r="P11">
            <v>0</v>
          </cell>
          <cell r="Q11">
            <v>5968</v>
          </cell>
        </row>
        <row r="12">
          <cell r="C12">
            <v>7501665</v>
          </cell>
          <cell r="D12">
            <v>1649730</v>
          </cell>
          <cell r="E12">
            <v>1649730</v>
          </cell>
          <cell r="F12">
            <v>0</v>
          </cell>
          <cell r="G12">
            <v>479079</v>
          </cell>
          <cell r="H12">
            <v>479079</v>
          </cell>
          <cell r="I12">
            <v>0</v>
          </cell>
          <cell r="J12">
            <v>0</v>
          </cell>
          <cell r="K12">
            <v>0</v>
          </cell>
          <cell r="L12">
            <v>10381</v>
          </cell>
          <cell r="M12">
            <v>45721</v>
          </cell>
          <cell r="N12">
            <v>756371</v>
          </cell>
          <cell r="O12">
            <v>0</v>
          </cell>
          <cell r="P12">
            <v>0</v>
          </cell>
          <cell r="Q12">
            <v>9372585</v>
          </cell>
        </row>
        <row r="13">
          <cell r="C13">
            <v>22633</v>
          </cell>
          <cell r="D13">
            <v>99996</v>
          </cell>
          <cell r="E13">
            <v>99996</v>
          </cell>
          <cell r="F13">
            <v>0</v>
          </cell>
          <cell r="G13">
            <v>0</v>
          </cell>
          <cell r="H13">
            <v>0</v>
          </cell>
          <cell r="I13">
            <v>0</v>
          </cell>
          <cell r="J13">
            <v>0</v>
          </cell>
          <cell r="K13">
            <v>0</v>
          </cell>
          <cell r="L13">
            <v>0</v>
          </cell>
          <cell r="M13">
            <v>0</v>
          </cell>
          <cell r="N13">
            <v>4805</v>
          </cell>
          <cell r="O13">
            <v>0</v>
          </cell>
          <cell r="P13">
            <v>0</v>
          </cell>
          <cell r="Q13">
            <v>127434</v>
          </cell>
        </row>
        <row r="14">
          <cell r="C14">
            <v>34460778</v>
          </cell>
          <cell r="D14">
            <v>3446903</v>
          </cell>
          <cell r="E14">
            <v>3446903</v>
          </cell>
          <cell r="F14">
            <v>0</v>
          </cell>
          <cell r="G14">
            <v>0</v>
          </cell>
          <cell r="H14">
            <v>0</v>
          </cell>
          <cell r="I14">
            <v>2710205</v>
          </cell>
          <cell r="J14">
            <v>0</v>
          </cell>
          <cell r="K14">
            <v>0</v>
          </cell>
          <cell r="L14">
            <v>53028</v>
          </cell>
          <cell r="M14">
            <v>165661</v>
          </cell>
          <cell r="N14">
            <v>3505814</v>
          </cell>
          <cell r="O14">
            <v>0</v>
          </cell>
          <cell r="P14">
            <v>0</v>
          </cell>
          <cell r="Q14">
            <v>38484601</v>
          </cell>
        </row>
        <row r="15">
          <cell r="C15">
            <v>41315461</v>
          </cell>
          <cell r="D15">
            <v>5206644</v>
          </cell>
          <cell r="E15">
            <v>5206644</v>
          </cell>
          <cell r="F15">
            <v>0</v>
          </cell>
          <cell r="G15">
            <v>3792709</v>
          </cell>
          <cell r="H15">
            <v>4298718</v>
          </cell>
          <cell r="I15">
            <v>0</v>
          </cell>
          <cell r="J15">
            <v>0</v>
          </cell>
          <cell r="K15">
            <v>0</v>
          </cell>
          <cell r="L15">
            <v>71851</v>
          </cell>
          <cell r="M15">
            <v>199696</v>
          </cell>
          <cell r="N15">
            <v>3183808</v>
          </cell>
          <cell r="O15">
            <v>14514</v>
          </cell>
          <cell r="P15">
            <v>349534</v>
          </cell>
          <cell r="Q15">
            <v>44771601</v>
          </cell>
        </row>
        <row r="16">
          <cell r="C16">
            <v>23238229</v>
          </cell>
          <cell r="D16">
            <v>2060232</v>
          </cell>
          <cell r="E16">
            <v>2060232</v>
          </cell>
          <cell r="F16">
            <v>0</v>
          </cell>
          <cell r="G16">
            <v>1997285</v>
          </cell>
          <cell r="H16">
            <v>2028573</v>
          </cell>
          <cell r="I16">
            <v>0</v>
          </cell>
          <cell r="J16">
            <v>0</v>
          </cell>
          <cell r="K16">
            <v>0</v>
          </cell>
          <cell r="L16">
            <v>27630</v>
          </cell>
          <cell r="M16">
            <v>100886</v>
          </cell>
          <cell r="N16">
            <v>2091888</v>
          </cell>
          <cell r="O16">
            <v>0</v>
          </cell>
          <cell r="P16">
            <v>0</v>
          </cell>
          <cell r="Q16">
            <v>25233260</v>
          </cell>
        </row>
        <row r="17">
          <cell r="C17">
            <v>116473</v>
          </cell>
          <cell r="D17">
            <v>57077</v>
          </cell>
          <cell r="E17">
            <v>57077</v>
          </cell>
          <cell r="F17">
            <v>0</v>
          </cell>
          <cell r="G17">
            <v>35155</v>
          </cell>
          <cell r="H17">
            <v>35155</v>
          </cell>
          <cell r="I17">
            <v>0</v>
          </cell>
          <cell r="J17">
            <v>0</v>
          </cell>
          <cell r="K17">
            <v>0</v>
          </cell>
          <cell r="L17">
            <v>0</v>
          </cell>
          <cell r="M17">
            <v>1694</v>
          </cell>
          <cell r="N17">
            <v>7769</v>
          </cell>
          <cell r="O17">
            <v>0</v>
          </cell>
          <cell r="P17">
            <v>0</v>
          </cell>
          <cell r="Q17">
            <v>144470</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row>
        <row r="19">
          <cell r="C19">
            <v>8435253</v>
          </cell>
          <cell r="D19">
            <v>1123798</v>
          </cell>
          <cell r="E19">
            <v>1123798</v>
          </cell>
          <cell r="F19">
            <v>0</v>
          </cell>
          <cell r="G19">
            <v>1466110</v>
          </cell>
          <cell r="H19">
            <v>1466110</v>
          </cell>
          <cell r="I19">
            <v>0</v>
          </cell>
          <cell r="J19">
            <v>0</v>
          </cell>
          <cell r="K19">
            <v>0</v>
          </cell>
          <cell r="L19">
            <v>14157</v>
          </cell>
          <cell r="M19">
            <v>252731</v>
          </cell>
          <cell r="N19">
            <v>880823</v>
          </cell>
          <cell r="O19">
            <v>0</v>
          </cell>
          <cell r="P19">
            <v>0</v>
          </cell>
          <cell r="Q19">
            <v>8706876</v>
          </cell>
        </row>
        <row r="20">
          <cell r="C20">
            <v>2632875</v>
          </cell>
          <cell r="D20">
            <v>138192</v>
          </cell>
          <cell r="E20">
            <v>138192</v>
          </cell>
          <cell r="F20">
            <v>0</v>
          </cell>
          <cell r="G20">
            <v>111197</v>
          </cell>
          <cell r="H20">
            <v>111197</v>
          </cell>
          <cell r="I20">
            <v>0</v>
          </cell>
          <cell r="J20">
            <v>0</v>
          </cell>
          <cell r="K20">
            <v>0</v>
          </cell>
          <cell r="L20">
            <v>190</v>
          </cell>
          <cell r="M20">
            <v>14922</v>
          </cell>
          <cell r="N20">
            <v>175381</v>
          </cell>
          <cell r="O20">
            <v>0</v>
          </cell>
          <cell r="P20">
            <v>0</v>
          </cell>
          <cell r="Q20">
            <v>2820139</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row>
        <row r="23">
          <cell r="C23">
            <v>469710</v>
          </cell>
          <cell r="D23">
            <v>260159</v>
          </cell>
          <cell r="E23">
            <v>260159</v>
          </cell>
          <cell r="F23">
            <v>0</v>
          </cell>
          <cell r="G23">
            <v>0</v>
          </cell>
          <cell r="H23">
            <v>0</v>
          </cell>
          <cell r="I23">
            <v>0</v>
          </cell>
          <cell r="J23">
            <v>0</v>
          </cell>
          <cell r="K23">
            <v>0</v>
          </cell>
          <cell r="L23">
            <v>0</v>
          </cell>
          <cell r="M23">
            <v>0</v>
          </cell>
          <cell r="N23">
            <v>0</v>
          </cell>
          <cell r="O23">
            <v>0</v>
          </cell>
          <cell r="P23">
            <v>0</v>
          </cell>
          <cell r="Q23">
            <v>729869</v>
          </cell>
        </row>
        <row r="24">
          <cell r="C24">
            <v>0</v>
          </cell>
          <cell r="D24">
            <v>13342</v>
          </cell>
          <cell r="E24">
            <v>13342</v>
          </cell>
          <cell r="F24">
            <v>0</v>
          </cell>
          <cell r="G24">
            <v>0</v>
          </cell>
          <cell r="H24">
            <v>0</v>
          </cell>
          <cell r="I24">
            <v>0</v>
          </cell>
          <cell r="J24">
            <v>0</v>
          </cell>
          <cell r="K24">
            <v>0</v>
          </cell>
          <cell r="L24">
            <v>0</v>
          </cell>
          <cell r="M24">
            <v>0</v>
          </cell>
          <cell r="N24">
            <v>0</v>
          </cell>
          <cell r="O24">
            <v>0</v>
          </cell>
          <cell r="P24">
            <v>0</v>
          </cell>
          <cell r="Q24">
            <v>13342</v>
          </cell>
        </row>
        <row r="25">
          <cell r="C25">
            <v>650084</v>
          </cell>
          <cell r="D25">
            <v>21604</v>
          </cell>
          <cell r="E25">
            <v>21604</v>
          </cell>
          <cell r="F25">
            <v>0</v>
          </cell>
          <cell r="G25">
            <v>558445</v>
          </cell>
          <cell r="H25">
            <v>558445</v>
          </cell>
          <cell r="I25">
            <v>0</v>
          </cell>
          <cell r="J25">
            <v>0</v>
          </cell>
          <cell r="K25">
            <v>0</v>
          </cell>
          <cell r="L25">
            <v>0</v>
          </cell>
          <cell r="M25">
            <v>8609</v>
          </cell>
          <cell r="N25">
            <v>37762</v>
          </cell>
          <cell r="O25">
            <v>0</v>
          </cell>
          <cell r="P25">
            <v>0</v>
          </cell>
          <cell r="Q25">
            <v>142397</v>
          </cell>
        </row>
        <row r="26">
          <cell r="C26">
            <v>1107372</v>
          </cell>
          <cell r="D26">
            <v>146469</v>
          </cell>
          <cell r="E26">
            <v>146469</v>
          </cell>
          <cell r="F26">
            <v>0</v>
          </cell>
          <cell r="G26">
            <v>246484</v>
          </cell>
          <cell r="H26">
            <v>246484</v>
          </cell>
          <cell r="I26">
            <v>0</v>
          </cell>
          <cell r="J26">
            <v>0</v>
          </cell>
          <cell r="K26">
            <v>0</v>
          </cell>
          <cell r="L26">
            <v>661</v>
          </cell>
          <cell r="M26">
            <v>17494</v>
          </cell>
          <cell r="N26">
            <v>139364</v>
          </cell>
          <cell r="O26">
            <v>0</v>
          </cell>
          <cell r="P26">
            <v>0</v>
          </cell>
          <cell r="Q26">
            <v>1128566</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row>
        <row r="28">
          <cell r="C28">
            <v>411169</v>
          </cell>
          <cell r="D28">
            <v>137020</v>
          </cell>
          <cell r="E28">
            <v>137020</v>
          </cell>
          <cell r="F28">
            <v>0</v>
          </cell>
          <cell r="G28">
            <v>81052</v>
          </cell>
          <cell r="H28">
            <v>79017</v>
          </cell>
          <cell r="I28">
            <v>0</v>
          </cell>
          <cell r="J28">
            <v>0</v>
          </cell>
          <cell r="K28">
            <v>0</v>
          </cell>
          <cell r="L28">
            <v>2651</v>
          </cell>
          <cell r="M28">
            <v>18763</v>
          </cell>
          <cell r="N28">
            <v>18950</v>
          </cell>
          <cell r="O28">
            <v>0</v>
          </cell>
          <cell r="P28">
            <v>0</v>
          </cell>
          <cell r="Q28">
            <v>466707</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row>
        <row r="30">
          <cell r="C30">
            <v>4895203</v>
          </cell>
          <cell r="D30">
            <v>526212</v>
          </cell>
          <cell r="E30">
            <v>526212</v>
          </cell>
          <cell r="F30">
            <v>0</v>
          </cell>
          <cell r="G30">
            <v>583298</v>
          </cell>
          <cell r="H30">
            <v>465288</v>
          </cell>
          <cell r="I30">
            <v>0</v>
          </cell>
          <cell r="J30">
            <v>0</v>
          </cell>
          <cell r="K30">
            <v>0</v>
          </cell>
          <cell r="L30">
            <v>0</v>
          </cell>
          <cell r="M30">
            <v>0</v>
          </cell>
          <cell r="N30">
            <v>414141</v>
          </cell>
          <cell r="O30">
            <v>0</v>
          </cell>
          <cell r="P30">
            <v>0</v>
          </cell>
          <cell r="Q30">
            <v>5370268</v>
          </cell>
        </row>
        <row r="31">
          <cell r="Q31">
            <v>182613706</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row>
      </sheetData>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6.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7.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8.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9.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pageSetUpPr fitToPage="1"/>
  </sheetPr>
  <dimension ref="C1:M48"/>
  <sheetViews>
    <sheetView topLeftCell="A2" zoomScaleNormal="100" zoomScaleSheetLayoutView="100" workbookViewId="0">
      <selection activeCell="F22" sqref="F22"/>
    </sheetView>
  </sheetViews>
  <sheetFormatPr defaultColWidth="9.453125" defaultRowHeight="14.5" x14ac:dyDescent="0.35"/>
  <cols>
    <col min="1" max="1" width="2" style="23" customWidth="1"/>
    <col min="2" max="2" width="2.453125" style="23" customWidth="1"/>
    <col min="3" max="3" width="2.54296875" style="23" customWidth="1"/>
    <col min="4" max="4" width="20.453125" style="23" customWidth="1"/>
    <col min="5" max="6" width="48.453125" style="23" customWidth="1"/>
    <col min="7" max="7" width="22.453125" style="23" customWidth="1"/>
    <col min="8" max="8" width="15" style="23" customWidth="1"/>
    <col min="9" max="9" width="9.453125" style="23"/>
    <col min="10" max="10" width="3.453125" style="23" customWidth="1"/>
    <col min="11" max="11" width="0" style="23" hidden="1" customWidth="1"/>
    <col min="12" max="13" width="12.453125" style="23" hidden="1" customWidth="1"/>
    <col min="14" max="14" width="0" style="23" hidden="1" customWidth="1"/>
    <col min="15" max="15" width="15.453125" style="23" customWidth="1"/>
    <col min="16" max="16384" width="9.453125" style="23"/>
  </cols>
  <sheetData>
    <row r="1" spans="3:13" ht="24.75" customHeight="1" thickBot="1" x14ac:dyDescent="0.4"/>
    <row r="2" spans="3:13" ht="15" thickBot="1" x14ac:dyDescent="0.4">
      <c r="C2" s="24"/>
      <c r="D2" s="25"/>
      <c r="E2" s="25"/>
      <c r="F2" s="25"/>
      <c r="G2" s="25"/>
      <c r="H2" s="25"/>
      <c r="I2" s="25"/>
      <c r="J2" s="26"/>
    </row>
    <row r="3" spans="3:13" ht="7.5" customHeight="1" x14ac:dyDescent="0.35">
      <c r="C3" s="27"/>
      <c r="D3" s="24"/>
      <c r="E3" s="25"/>
      <c r="F3" s="25"/>
      <c r="G3" s="25"/>
      <c r="H3" s="25"/>
      <c r="I3" s="26"/>
      <c r="J3" s="28"/>
    </row>
    <row r="4" spans="3:13" ht="5.25" customHeight="1" x14ac:dyDescent="0.35">
      <c r="C4" s="27"/>
      <c r="D4" s="27"/>
      <c r="I4" s="28"/>
      <c r="J4" s="28"/>
    </row>
    <row r="5" spans="3:13" ht="9" customHeight="1" x14ac:dyDescent="0.35">
      <c r="C5" s="27"/>
      <c r="D5" s="27"/>
      <c r="I5" s="28"/>
      <c r="J5" s="28"/>
    </row>
    <row r="6" spans="3:13" ht="22.5" customHeight="1" x14ac:dyDescent="0.45">
      <c r="C6" s="27"/>
      <c r="D6" s="27"/>
      <c r="E6" s="35" t="s">
        <v>149</v>
      </c>
      <c r="F6" s="35"/>
      <c r="G6" s="35"/>
      <c r="H6" s="36"/>
      <c r="I6" s="28"/>
      <c r="J6" s="28"/>
      <c r="L6" s="23" t="s">
        <v>150</v>
      </c>
      <c r="M6" s="23">
        <v>2010</v>
      </c>
    </row>
    <row r="7" spans="3:13" ht="30" x14ac:dyDescent="0.6">
      <c r="C7" s="27"/>
      <c r="D7" s="27"/>
      <c r="E7" s="29"/>
      <c r="I7" s="28"/>
      <c r="J7" s="28"/>
      <c r="L7" s="23" t="s">
        <v>151</v>
      </c>
      <c r="M7" s="23">
        <v>2011</v>
      </c>
    </row>
    <row r="8" spans="3:13" ht="30" x14ac:dyDescent="0.6">
      <c r="C8" s="27"/>
      <c r="D8" s="27"/>
      <c r="E8" s="30"/>
      <c r="F8" s="30"/>
      <c r="I8" s="28"/>
      <c r="J8" s="28"/>
      <c r="M8" s="23">
        <v>2012</v>
      </c>
    </row>
    <row r="9" spans="3:13" ht="30" customHeight="1" x14ac:dyDescent="0.35">
      <c r="C9" s="27"/>
      <c r="D9" s="27"/>
      <c r="I9" s="28"/>
      <c r="J9" s="28"/>
      <c r="M9" s="23">
        <v>2013</v>
      </c>
    </row>
    <row r="10" spans="3:13" ht="20.149999999999999" customHeight="1" thickBot="1" x14ac:dyDescent="0.4">
      <c r="C10" s="27"/>
      <c r="D10" s="27"/>
      <c r="I10" s="28"/>
      <c r="J10" s="28"/>
      <c r="M10" s="23">
        <v>2015</v>
      </c>
    </row>
    <row r="11" spans="3:13" ht="20.149999999999999" customHeight="1" thickBot="1" x14ac:dyDescent="0.4">
      <c r="C11" s="27"/>
      <c r="D11" s="27"/>
      <c r="E11" s="31" t="s">
        <v>193</v>
      </c>
      <c r="F11" s="38" t="s">
        <v>152</v>
      </c>
      <c r="I11" s="28"/>
      <c r="J11" s="28"/>
      <c r="M11" s="23">
        <v>2016</v>
      </c>
    </row>
    <row r="12" spans="3:13" ht="20.149999999999999" customHeight="1" thickBot="1" x14ac:dyDescent="0.4">
      <c r="C12" s="27"/>
      <c r="D12" s="27"/>
      <c r="I12" s="28"/>
      <c r="J12" s="28"/>
      <c r="M12" s="23">
        <v>2017</v>
      </c>
    </row>
    <row r="13" spans="3:13" ht="20.149999999999999" customHeight="1" thickBot="1" x14ac:dyDescent="0.4">
      <c r="C13" s="27"/>
      <c r="D13" s="27"/>
      <c r="E13" s="37" t="s">
        <v>260</v>
      </c>
      <c r="F13" s="111">
        <v>3</v>
      </c>
      <c r="I13" s="28"/>
      <c r="J13" s="28"/>
      <c r="M13" s="23">
        <v>2018</v>
      </c>
    </row>
    <row r="14" spans="3:13" ht="36.75" customHeight="1" thickBot="1" x14ac:dyDescent="0.4">
      <c r="C14" s="27"/>
      <c r="D14" s="27"/>
      <c r="I14" s="28"/>
      <c r="J14" s="28"/>
      <c r="M14" s="23">
        <v>2019</v>
      </c>
    </row>
    <row r="15" spans="3:13" ht="20.149999999999999" customHeight="1" thickBot="1" x14ac:dyDescent="0.4">
      <c r="C15" s="27"/>
      <c r="D15" s="27"/>
      <c r="E15" s="31" t="s">
        <v>155</v>
      </c>
      <c r="F15" s="111">
        <v>2019</v>
      </c>
      <c r="I15" s="28"/>
      <c r="J15" s="28"/>
      <c r="M15" s="23">
        <v>2020</v>
      </c>
    </row>
    <row r="16" spans="3:13" ht="20.149999999999999" customHeight="1" x14ac:dyDescent="0.35">
      <c r="C16" s="27"/>
      <c r="D16" s="27"/>
      <c r="I16" s="28"/>
      <c r="J16" s="28"/>
      <c r="M16" s="23">
        <v>2021</v>
      </c>
    </row>
    <row r="17" spans="3:13" ht="45" customHeight="1" thickBot="1" x14ac:dyDescent="0.4">
      <c r="C17" s="27"/>
      <c r="D17" s="27"/>
      <c r="I17" s="28"/>
      <c r="J17" s="28"/>
    </row>
    <row r="18" spans="3:13" ht="20.149999999999999" customHeight="1" thickBot="1" x14ac:dyDescent="0.4">
      <c r="C18" s="27"/>
      <c r="D18" s="27"/>
      <c r="E18" s="31" t="s">
        <v>194</v>
      </c>
      <c r="F18" s="111" t="s">
        <v>264</v>
      </c>
      <c r="I18" s="28"/>
      <c r="J18" s="28"/>
      <c r="M18" s="23">
        <v>2022</v>
      </c>
    </row>
    <row r="19" spans="3:13" ht="20.149999999999999" customHeight="1" x14ac:dyDescent="0.35">
      <c r="C19" s="27"/>
      <c r="D19" s="27"/>
      <c r="E19" s="31"/>
      <c r="I19" s="28"/>
      <c r="J19" s="28"/>
      <c r="M19" s="23">
        <v>2023</v>
      </c>
    </row>
    <row r="20" spans="3:13" ht="15" thickBot="1" x14ac:dyDescent="0.4">
      <c r="C20" s="27"/>
      <c r="D20" s="32"/>
      <c r="E20" s="33"/>
      <c r="F20" s="33"/>
      <c r="G20" s="33"/>
      <c r="H20" s="33"/>
      <c r="I20" s="34"/>
      <c r="J20" s="28"/>
      <c r="M20" s="23">
        <v>2024</v>
      </c>
    </row>
    <row r="21" spans="3:13" ht="15" thickBot="1" x14ac:dyDescent="0.4">
      <c r="C21" s="32"/>
      <c r="D21" s="33"/>
      <c r="E21" s="33"/>
      <c r="F21" s="33"/>
      <c r="G21" s="33"/>
      <c r="H21" s="33"/>
      <c r="I21" s="33"/>
      <c r="J21" s="34"/>
      <c r="M21" s="23">
        <v>2025</v>
      </c>
    </row>
    <row r="22" spans="3:13" x14ac:dyDescent="0.35">
      <c r="M22" s="23">
        <v>2026</v>
      </c>
    </row>
    <row r="23" spans="3:13" x14ac:dyDescent="0.35">
      <c r="M23" s="23">
        <v>2027</v>
      </c>
    </row>
    <row r="24" spans="3:13" x14ac:dyDescent="0.35">
      <c r="M24" s="23">
        <v>2028</v>
      </c>
    </row>
    <row r="25" spans="3:13" x14ac:dyDescent="0.35">
      <c r="M25" s="23">
        <v>2029</v>
      </c>
    </row>
    <row r="26" spans="3:13" x14ac:dyDescent="0.35">
      <c r="M26" s="23">
        <v>2030</v>
      </c>
    </row>
    <row r="27" spans="3:13" x14ac:dyDescent="0.35">
      <c r="M27" s="23">
        <v>2031</v>
      </c>
    </row>
    <row r="28" spans="3:13" x14ac:dyDescent="0.35">
      <c r="M28" s="23">
        <v>2032</v>
      </c>
    </row>
    <row r="29" spans="3:13" x14ac:dyDescent="0.35">
      <c r="M29" s="23">
        <v>2033</v>
      </c>
    </row>
    <row r="30" spans="3:13" x14ac:dyDescent="0.35">
      <c r="M30" s="23">
        <v>2034</v>
      </c>
    </row>
    <row r="31" spans="3:13" x14ac:dyDescent="0.35">
      <c r="M31" s="23">
        <v>2035</v>
      </c>
    </row>
    <row r="32" spans="3:13" x14ac:dyDescent="0.35">
      <c r="M32" s="23">
        <v>2036</v>
      </c>
    </row>
    <row r="33" spans="13:13" x14ac:dyDescent="0.35">
      <c r="M33" s="23">
        <v>2037</v>
      </c>
    </row>
    <row r="34" spans="13:13" x14ac:dyDescent="0.35">
      <c r="M34" s="23">
        <v>2038</v>
      </c>
    </row>
    <row r="35" spans="13:13" x14ac:dyDescent="0.35">
      <c r="M35" s="23">
        <v>2039</v>
      </c>
    </row>
    <row r="36" spans="13:13" x14ac:dyDescent="0.35">
      <c r="M36" s="23">
        <v>2040</v>
      </c>
    </row>
    <row r="37" spans="13:13" x14ac:dyDescent="0.35">
      <c r="M37" s="23">
        <v>2041</v>
      </c>
    </row>
    <row r="38" spans="13:13" x14ac:dyDescent="0.35">
      <c r="M38" s="23">
        <v>2042</v>
      </c>
    </row>
    <row r="39" spans="13:13" x14ac:dyDescent="0.35">
      <c r="M39" s="23">
        <v>2043</v>
      </c>
    </row>
    <row r="40" spans="13:13" x14ac:dyDescent="0.35">
      <c r="M40" s="23">
        <v>2044</v>
      </c>
    </row>
    <row r="41" spans="13:13" x14ac:dyDescent="0.35">
      <c r="M41" s="23">
        <v>2045</v>
      </c>
    </row>
    <row r="42" spans="13:13" x14ac:dyDescent="0.35">
      <c r="M42" s="23">
        <v>2046</v>
      </c>
    </row>
    <row r="43" spans="13:13" x14ac:dyDescent="0.35">
      <c r="M43" s="23">
        <v>2047</v>
      </c>
    </row>
    <row r="44" spans="13:13" x14ac:dyDescent="0.35">
      <c r="M44" s="23">
        <v>2048</v>
      </c>
    </row>
    <row r="45" spans="13:13" x14ac:dyDescent="0.35">
      <c r="M45" s="23">
        <v>2049</v>
      </c>
    </row>
    <row r="46" spans="13:13" x14ac:dyDescent="0.35">
      <c r="M46" s="23">
        <v>2050</v>
      </c>
    </row>
    <row r="47" spans="13:13" x14ac:dyDescent="0.35">
      <c r="M47" s="23">
        <v>2051</v>
      </c>
    </row>
    <row r="48" spans="13:13" x14ac:dyDescent="0.35">
      <c r="M48" s="23">
        <v>2052</v>
      </c>
    </row>
  </sheetData>
  <sheetProtection algorithmName="SHA-512" hashValue="1Kft1bvJ9vxvG/EbGoiRImsggTrGoac86cmpLOdXKszI09jqWq0EcHPHX2FuW8P694PdJXdN3/AyxU3QI93ebA==" saltValue="LHXwfTVQIm+vLhUzf66eLA==" spinCount="100000" sheet="1" objects="1" scenarios="1"/>
  <pageMargins left="0.7" right="0.7" top="0.75" bottom="0.75" header="0.3" footer="0.3"/>
  <pageSetup paperSize="9" scale="69"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92D050"/>
    <pageSetUpPr fitToPage="1"/>
  </sheetPr>
  <dimension ref="B1:Q42"/>
  <sheetViews>
    <sheetView showGridLines="0" zoomScale="80" zoomScaleNormal="80" workbookViewId="0">
      <selection activeCell="D14" sqref="D14"/>
    </sheetView>
  </sheetViews>
  <sheetFormatPr defaultColWidth="15.54296875" defaultRowHeight="14" x14ac:dyDescent="0.3"/>
  <cols>
    <col min="1" max="1" width="15.54296875" style="4"/>
    <col min="2" max="2" width="42.54296875" style="4" customWidth="1"/>
    <col min="3" max="8" width="18.453125" style="4" customWidth="1"/>
    <col min="9" max="9" width="15.54296875" style="4" customWidth="1"/>
    <col min="10" max="10" width="13" style="4" customWidth="1"/>
    <col min="11" max="11" width="15.54296875" style="4" customWidth="1"/>
    <col min="12" max="16" width="18.453125" style="4" customWidth="1"/>
    <col min="17" max="17" width="18.453125" style="8" customWidth="1"/>
    <col min="18" max="16384" width="15.54296875" style="4"/>
  </cols>
  <sheetData>
    <row r="1" spans="2:17" ht="21" customHeight="1" x14ac:dyDescent="0.3"/>
    <row r="2" spans="2:17" ht="29.25" customHeight="1" x14ac:dyDescent="0.3"/>
    <row r="3" spans="2:17" ht="28.5" customHeight="1" x14ac:dyDescent="0.3">
      <c r="B3" s="264" t="s">
        <v>293</v>
      </c>
      <c r="C3" s="264"/>
      <c r="D3" s="264"/>
      <c r="E3" s="264"/>
      <c r="F3" s="264"/>
      <c r="G3" s="264"/>
      <c r="H3" s="264"/>
      <c r="I3" s="264"/>
      <c r="J3" s="264"/>
      <c r="K3" s="264"/>
      <c r="L3" s="264"/>
      <c r="M3" s="264"/>
      <c r="N3" s="264"/>
      <c r="O3" s="264"/>
      <c r="P3" s="264"/>
      <c r="Q3" s="264"/>
    </row>
    <row r="4" spans="2:17" s="15" customFormat="1" ht="28" x14ac:dyDescent="0.3">
      <c r="B4" s="64" t="s">
        <v>0</v>
      </c>
      <c r="C4" s="66" t="s">
        <v>66</v>
      </c>
      <c r="D4" s="66" t="s">
        <v>67</v>
      </c>
      <c r="E4" s="66" t="s">
        <v>68</v>
      </c>
      <c r="F4" s="66" t="s">
        <v>69</v>
      </c>
      <c r="G4" s="66" t="s">
        <v>70</v>
      </c>
      <c r="H4" s="66" t="s">
        <v>87</v>
      </c>
      <c r="I4" s="172" t="s">
        <v>71</v>
      </c>
      <c r="J4" s="66" t="s">
        <v>72</v>
      </c>
      <c r="K4" s="66" t="s">
        <v>73</v>
      </c>
      <c r="L4" s="66" t="s">
        <v>74</v>
      </c>
      <c r="M4" s="66" t="s">
        <v>75</v>
      </c>
      <c r="N4" s="66" t="s">
        <v>2</v>
      </c>
      <c r="O4" s="66" t="s">
        <v>76</v>
      </c>
      <c r="P4" s="66" t="s">
        <v>77</v>
      </c>
      <c r="Q4" s="66" t="s">
        <v>78</v>
      </c>
    </row>
    <row r="5" spans="2:17" ht="26.25" customHeight="1" x14ac:dyDescent="0.3">
      <c r="B5" s="256" t="s">
        <v>16</v>
      </c>
      <c r="C5" s="257"/>
      <c r="D5" s="257"/>
      <c r="E5" s="257"/>
      <c r="F5" s="257"/>
      <c r="G5" s="257"/>
      <c r="H5" s="257"/>
      <c r="I5" s="257"/>
      <c r="J5" s="257"/>
      <c r="K5" s="257"/>
      <c r="L5" s="257"/>
      <c r="M5" s="257"/>
      <c r="N5" s="257"/>
      <c r="O5" s="257"/>
      <c r="P5" s="257"/>
      <c r="Q5" s="258"/>
    </row>
    <row r="6" spans="2:17" ht="26.25" customHeight="1" x14ac:dyDescent="0.3">
      <c r="B6" s="6" t="s">
        <v>51</v>
      </c>
      <c r="C6" s="179">
        <v>-23440</v>
      </c>
      <c r="D6" s="179">
        <v>429755</v>
      </c>
      <c r="E6" s="179">
        <v>178838</v>
      </c>
      <c r="F6" s="179">
        <v>0</v>
      </c>
      <c r="G6" s="179">
        <v>111300</v>
      </c>
      <c r="H6" s="179">
        <v>109088</v>
      </c>
      <c r="I6" s="179">
        <v>0</v>
      </c>
      <c r="J6" s="179">
        <v>0</v>
      </c>
      <c r="K6" s="179">
        <v>0</v>
      </c>
      <c r="L6" s="179">
        <v>7280</v>
      </c>
      <c r="M6" s="179">
        <v>82439</v>
      </c>
      <c r="N6" s="179">
        <v>20182</v>
      </c>
      <c r="O6" s="179">
        <v>1500</v>
      </c>
      <c r="P6" s="179">
        <v>35625</v>
      </c>
      <c r="Q6" s="180">
        <v>-60351</v>
      </c>
    </row>
    <row r="7" spans="2:17" ht="26.25" customHeight="1" x14ac:dyDescent="0.3">
      <c r="B7" s="6" t="s">
        <v>144</v>
      </c>
      <c r="C7" s="179">
        <v>134486</v>
      </c>
      <c r="D7" s="179">
        <v>754654</v>
      </c>
      <c r="E7" s="179">
        <v>167797</v>
      </c>
      <c r="F7" s="179">
        <v>0</v>
      </c>
      <c r="G7" s="179">
        <v>116034</v>
      </c>
      <c r="H7" s="179">
        <v>226817</v>
      </c>
      <c r="I7" s="179">
        <v>0</v>
      </c>
      <c r="J7" s="179">
        <v>0</v>
      </c>
      <c r="K7" s="179">
        <v>0</v>
      </c>
      <c r="L7" s="179">
        <v>-17803</v>
      </c>
      <c r="M7" s="179">
        <v>104815</v>
      </c>
      <c r="N7" s="179">
        <v>38005</v>
      </c>
      <c r="O7" s="179">
        <v>0</v>
      </c>
      <c r="P7" s="179">
        <v>0</v>
      </c>
      <c r="Q7" s="180">
        <v>26459</v>
      </c>
    </row>
    <row r="8" spans="2:17" ht="26.25" customHeight="1" x14ac:dyDescent="0.3">
      <c r="B8" s="6" t="s">
        <v>153</v>
      </c>
      <c r="C8" s="179">
        <v>1946127</v>
      </c>
      <c r="D8" s="179">
        <v>518500</v>
      </c>
      <c r="E8" s="179">
        <v>352683</v>
      </c>
      <c r="F8" s="179">
        <v>2294</v>
      </c>
      <c r="G8" s="179">
        <v>309067</v>
      </c>
      <c r="H8" s="179">
        <v>377175</v>
      </c>
      <c r="I8" s="179">
        <v>0</v>
      </c>
      <c r="J8" s="179">
        <v>0</v>
      </c>
      <c r="K8" s="179">
        <v>0</v>
      </c>
      <c r="L8" s="179">
        <v>22131</v>
      </c>
      <c r="M8" s="179">
        <v>179255</v>
      </c>
      <c r="N8" s="179">
        <v>436263</v>
      </c>
      <c r="O8" s="179">
        <v>3401</v>
      </c>
      <c r="P8" s="179">
        <v>0</v>
      </c>
      <c r="Q8" s="180">
        <v>2155405</v>
      </c>
    </row>
    <row r="9" spans="2:17" ht="26.25" customHeight="1" x14ac:dyDescent="0.3">
      <c r="B9" s="6" t="s">
        <v>52</v>
      </c>
      <c r="C9" s="179">
        <v>0</v>
      </c>
      <c r="D9" s="179">
        <v>82547</v>
      </c>
      <c r="E9" s="179">
        <v>59944</v>
      </c>
      <c r="F9" s="179">
        <v>0</v>
      </c>
      <c r="G9" s="179">
        <v>0</v>
      </c>
      <c r="H9" s="179">
        <v>0</v>
      </c>
      <c r="I9" s="179">
        <v>0</v>
      </c>
      <c r="J9" s="179">
        <v>0</v>
      </c>
      <c r="K9" s="179">
        <v>0</v>
      </c>
      <c r="L9" s="179">
        <v>-1853</v>
      </c>
      <c r="M9" s="179">
        <v>0</v>
      </c>
      <c r="N9" s="179">
        <v>0</v>
      </c>
      <c r="O9" s="179">
        <v>0</v>
      </c>
      <c r="P9" s="179">
        <v>0</v>
      </c>
      <c r="Q9" s="180">
        <v>61797</v>
      </c>
    </row>
    <row r="10" spans="2:17" ht="26.25" customHeight="1" x14ac:dyDescent="0.3">
      <c r="B10" s="6" t="s">
        <v>53</v>
      </c>
      <c r="C10" s="179">
        <v>-93238</v>
      </c>
      <c r="D10" s="179">
        <v>399786</v>
      </c>
      <c r="E10" s="179">
        <v>276611</v>
      </c>
      <c r="F10" s="179">
        <v>0</v>
      </c>
      <c r="G10" s="179">
        <v>324859</v>
      </c>
      <c r="H10" s="179">
        <v>501210</v>
      </c>
      <c r="I10" s="179">
        <v>0</v>
      </c>
      <c r="J10" s="179">
        <v>0</v>
      </c>
      <c r="K10" s="179">
        <v>0</v>
      </c>
      <c r="L10" s="179">
        <v>-3862</v>
      </c>
      <c r="M10" s="179">
        <v>119802</v>
      </c>
      <c r="N10" s="179">
        <v>24600</v>
      </c>
      <c r="O10" s="179">
        <v>0</v>
      </c>
      <c r="P10" s="179">
        <v>11213</v>
      </c>
      <c r="Q10" s="180">
        <v>-420391</v>
      </c>
    </row>
    <row r="11" spans="2:17" ht="26.25" customHeight="1" x14ac:dyDescent="0.3">
      <c r="B11" s="6" t="s">
        <v>22</v>
      </c>
      <c r="C11" s="179">
        <v>18125</v>
      </c>
      <c r="D11" s="179">
        <v>12035</v>
      </c>
      <c r="E11" s="179">
        <v>7299</v>
      </c>
      <c r="F11" s="179">
        <v>0</v>
      </c>
      <c r="G11" s="179">
        <v>0</v>
      </c>
      <c r="H11" s="179">
        <v>7211</v>
      </c>
      <c r="I11" s="179">
        <v>0</v>
      </c>
      <c r="J11" s="179">
        <v>0</v>
      </c>
      <c r="K11" s="179">
        <v>0</v>
      </c>
      <c r="L11" s="179">
        <v>2260</v>
      </c>
      <c r="M11" s="179">
        <v>3392</v>
      </c>
      <c r="N11" s="179">
        <v>1687</v>
      </c>
      <c r="O11" s="179">
        <v>0</v>
      </c>
      <c r="P11" s="179">
        <v>0</v>
      </c>
      <c r="Q11" s="180">
        <v>14248</v>
      </c>
    </row>
    <row r="12" spans="2:17" ht="26.25" customHeight="1" x14ac:dyDescent="0.3">
      <c r="B12" s="6" t="s">
        <v>55</v>
      </c>
      <c r="C12" s="179">
        <v>5519</v>
      </c>
      <c r="D12" s="179">
        <v>32121</v>
      </c>
      <c r="E12" s="179">
        <v>2183</v>
      </c>
      <c r="F12" s="179">
        <v>0</v>
      </c>
      <c r="G12" s="179">
        <v>1200</v>
      </c>
      <c r="H12" s="179">
        <v>1500</v>
      </c>
      <c r="I12" s="179">
        <v>0</v>
      </c>
      <c r="J12" s="179">
        <v>0</v>
      </c>
      <c r="K12" s="179">
        <v>0</v>
      </c>
      <c r="L12" s="179">
        <v>-16184</v>
      </c>
      <c r="M12" s="179">
        <v>5833</v>
      </c>
      <c r="N12" s="179">
        <v>1475</v>
      </c>
      <c r="O12" s="179">
        <v>0</v>
      </c>
      <c r="P12" s="179">
        <v>0</v>
      </c>
      <c r="Q12" s="180">
        <v>18028</v>
      </c>
    </row>
    <row r="13" spans="2:17" ht="26.25" customHeight="1" x14ac:dyDescent="0.3">
      <c r="B13" s="6" t="s">
        <v>56</v>
      </c>
      <c r="C13" s="179">
        <v>401719</v>
      </c>
      <c r="D13" s="179">
        <v>472347</v>
      </c>
      <c r="E13" s="179">
        <v>435181</v>
      </c>
      <c r="F13" s="179">
        <v>0</v>
      </c>
      <c r="G13" s="179">
        <v>237557</v>
      </c>
      <c r="H13" s="179">
        <v>184435</v>
      </c>
      <c r="I13" s="179">
        <v>0</v>
      </c>
      <c r="J13" s="179">
        <v>0</v>
      </c>
      <c r="K13" s="179">
        <v>0</v>
      </c>
      <c r="L13" s="179">
        <v>72536</v>
      </c>
      <c r="M13" s="179">
        <v>53851</v>
      </c>
      <c r="N13" s="179">
        <v>29589</v>
      </c>
      <c r="O13" s="179">
        <v>0</v>
      </c>
      <c r="P13" s="179">
        <v>0</v>
      </c>
      <c r="Q13" s="180">
        <v>555667</v>
      </c>
    </row>
    <row r="14" spans="2:17" ht="26.25" customHeight="1" x14ac:dyDescent="0.3">
      <c r="B14" s="6" t="s">
        <v>57</v>
      </c>
      <c r="C14" s="179">
        <v>135560</v>
      </c>
      <c r="D14" s="179">
        <v>293379</v>
      </c>
      <c r="E14" s="179">
        <v>126985</v>
      </c>
      <c r="F14" s="179">
        <v>0</v>
      </c>
      <c r="G14" s="179">
        <v>95590</v>
      </c>
      <c r="H14" s="179">
        <v>50276</v>
      </c>
      <c r="I14" s="179">
        <v>0</v>
      </c>
      <c r="J14" s="179">
        <v>0</v>
      </c>
      <c r="K14" s="179">
        <v>0</v>
      </c>
      <c r="L14" s="179">
        <v>-81305</v>
      </c>
      <c r="M14" s="179">
        <v>64424</v>
      </c>
      <c r="N14" s="179">
        <v>23057</v>
      </c>
      <c r="O14" s="179">
        <v>0</v>
      </c>
      <c r="P14" s="179">
        <v>0</v>
      </c>
      <c r="Q14" s="180">
        <v>252206</v>
      </c>
    </row>
    <row r="15" spans="2:17" ht="26.25" customHeight="1" x14ac:dyDescent="0.3">
      <c r="B15" s="6" t="s">
        <v>58</v>
      </c>
      <c r="C15" s="179">
        <v>177115</v>
      </c>
      <c r="D15" s="179">
        <v>813412</v>
      </c>
      <c r="E15" s="179">
        <v>368282</v>
      </c>
      <c r="F15" s="179">
        <v>0</v>
      </c>
      <c r="G15" s="179">
        <v>454114</v>
      </c>
      <c r="H15" s="179">
        <v>197737</v>
      </c>
      <c r="I15" s="179">
        <v>0</v>
      </c>
      <c r="J15" s="179">
        <v>0</v>
      </c>
      <c r="K15" s="179">
        <v>0</v>
      </c>
      <c r="L15" s="179">
        <v>64702</v>
      </c>
      <c r="M15" s="179">
        <v>142472</v>
      </c>
      <c r="N15" s="179">
        <v>145201</v>
      </c>
      <c r="O15" s="179">
        <v>602</v>
      </c>
      <c r="P15" s="179">
        <v>142805</v>
      </c>
      <c r="Q15" s="180">
        <v>142279</v>
      </c>
    </row>
    <row r="16" spans="2:17" ht="26.25" customHeight="1" x14ac:dyDescent="0.3">
      <c r="B16" s="6" t="s">
        <v>59</v>
      </c>
      <c r="C16" s="179">
        <v>52652</v>
      </c>
      <c r="D16" s="179">
        <v>43314</v>
      </c>
      <c r="E16" s="179">
        <v>21423</v>
      </c>
      <c r="F16" s="179">
        <v>0</v>
      </c>
      <c r="G16" s="179">
        <v>3111</v>
      </c>
      <c r="H16" s="179">
        <v>2661</v>
      </c>
      <c r="I16" s="179">
        <v>0</v>
      </c>
      <c r="J16" s="179">
        <v>0</v>
      </c>
      <c r="K16" s="179">
        <v>0</v>
      </c>
      <c r="L16" s="179">
        <v>4148</v>
      </c>
      <c r="M16" s="179">
        <v>1892</v>
      </c>
      <c r="N16" s="179">
        <v>11822</v>
      </c>
      <c r="O16" s="179">
        <v>0</v>
      </c>
      <c r="P16" s="179">
        <v>0</v>
      </c>
      <c r="Q16" s="180">
        <v>77197</v>
      </c>
    </row>
    <row r="17" spans="2:17" ht="26.25" customHeight="1" x14ac:dyDescent="0.3">
      <c r="B17" s="6" t="s">
        <v>133</v>
      </c>
      <c r="C17" s="179">
        <v>8051</v>
      </c>
      <c r="D17" s="179">
        <v>20298</v>
      </c>
      <c r="E17" s="179">
        <v>11724</v>
      </c>
      <c r="F17" s="179">
        <v>0</v>
      </c>
      <c r="G17" s="179">
        <v>1200</v>
      </c>
      <c r="H17" s="179">
        <v>1200</v>
      </c>
      <c r="I17" s="179">
        <v>0</v>
      </c>
      <c r="J17" s="179">
        <v>0</v>
      </c>
      <c r="K17" s="179">
        <v>0</v>
      </c>
      <c r="L17" s="179">
        <v>-1180</v>
      </c>
      <c r="M17" s="179">
        <v>13351</v>
      </c>
      <c r="N17" s="179">
        <v>1504</v>
      </c>
      <c r="O17" s="179">
        <v>0</v>
      </c>
      <c r="P17" s="179">
        <v>0</v>
      </c>
      <c r="Q17" s="180">
        <v>7907</v>
      </c>
    </row>
    <row r="18" spans="2:17" ht="26.25" customHeight="1" x14ac:dyDescent="0.3">
      <c r="B18" s="6" t="s">
        <v>261</v>
      </c>
      <c r="C18" s="179">
        <v>0</v>
      </c>
      <c r="D18" s="179">
        <v>0</v>
      </c>
      <c r="E18" s="179">
        <v>0</v>
      </c>
      <c r="F18" s="179">
        <v>0</v>
      </c>
      <c r="G18" s="179">
        <v>0</v>
      </c>
      <c r="H18" s="179">
        <v>0</v>
      </c>
      <c r="I18" s="179">
        <v>0</v>
      </c>
      <c r="J18" s="179">
        <v>0</v>
      </c>
      <c r="K18" s="179">
        <v>0</v>
      </c>
      <c r="L18" s="179">
        <v>0</v>
      </c>
      <c r="M18" s="179">
        <v>0</v>
      </c>
      <c r="N18" s="179">
        <v>0</v>
      </c>
      <c r="O18" s="179">
        <v>0</v>
      </c>
      <c r="P18" s="179">
        <v>0</v>
      </c>
      <c r="Q18" s="180">
        <v>0</v>
      </c>
    </row>
    <row r="19" spans="2:17" ht="26.25" customHeight="1" x14ac:dyDescent="0.3">
      <c r="B19" s="6" t="s">
        <v>138</v>
      </c>
      <c r="C19" s="179">
        <v>295572</v>
      </c>
      <c r="D19" s="179">
        <v>506619</v>
      </c>
      <c r="E19" s="179">
        <v>408679</v>
      </c>
      <c r="F19" s="179">
        <v>0</v>
      </c>
      <c r="G19" s="179">
        <v>243601</v>
      </c>
      <c r="H19" s="179">
        <v>237701</v>
      </c>
      <c r="I19" s="179">
        <v>0</v>
      </c>
      <c r="J19" s="179">
        <v>0</v>
      </c>
      <c r="K19" s="179">
        <v>0</v>
      </c>
      <c r="L19" s="179">
        <v>63251</v>
      </c>
      <c r="M19" s="179">
        <v>156909</v>
      </c>
      <c r="N19" s="179">
        <v>50336</v>
      </c>
      <c r="O19" s="179">
        <v>0</v>
      </c>
      <c r="P19" s="179">
        <v>0</v>
      </c>
      <c r="Q19" s="180">
        <v>296726</v>
      </c>
    </row>
    <row r="20" spans="2:17" ht="26.25" customHeight="1" x14ac:dyDescent="0.3">
      <c r="B20" s="6" t="s">
        <v>35</v>
      </c>
      <c r="C20" s="179">
        <v>-131221</v>
      </c>
      <c r="D20" s="179">
        <v>252800</v>
      </c>
      <c r="E20" s="179">
        <v>178143</v>
      </c>
      <c r="F20" s="179">
        <v>0</v>
      </c>
      <c r="G20" s="179">
        <v>53884</v>
      </c>
      <c r="H20" s="179">
        <v>53884</v>
      </c>
      <c r="I20" s="179">
        <v>0</v>
      </c>
      <c r="J20" s="179">
        <v>0</v>
      </c>
      <c r="K20" s="179">
        <v>0</v>
      </c>
      <c r="L20" s="179">
        <v>9483</v>
      </c>
      <c r="M20" s="179">
        <v>14327</v>
      </c>
      <c r="N20" s="179">
        <v>7911</v>
      </c>
      <c r="O20" s="179">
        <v>0</v>
      </c>
      <c r="P20" s="179">
        <v>0</v>
      </c>
      <c r="Q20" s="180">
        <v>-22861</v>
      </c>
    </row>
    <row r="21" spans="2:17" ht="26.25" customHeight="1" x14ac:dyDescent="0.3">
      <c r="B21" s="166" t="s">
        <v>198</v>
      </c>
      <c r="C21" s="179">
        <v>40832</v>
      </c>
      <c r="D21" s="179">
        <v>99934</v>
      </c>
      <c r="E21" s="179">
        <v>58102</v>
      </c>
      <c r="F21" s="179">
        <v>0</v>
      </c>
      <c r="G21" s="179">
        <v>104350</v>
      </c>
      <c r="H21" s="179">
        <v>104350</v>
      </c>
      <c r="I21" s="179">
        <v>0</v>
      </c>
      <c r="J21" s="179">
        <v>0</v>
      </c>
      <c r="K21" s="179">
        <v>0</v>
      </c>
      <c r="L21" s="179">
        <v>3920</v>
      </c>
      <c r="M21" s="179">
        <v>57280</v>
      </c>
      <c r="N21" s="179">
        <v>83228</v>
      </c>
      <c r="O21" s="179">
        <v>0</v>
      </c>
      <c r="P21" s="179">
        <v>-46857</v>
      </c>
      <c r="Q21" s="180">
        <v>63470</v>
      </c>
    </row>
    <row r="22" spans="2:17" ht="26.25" customHeight="1" x14ac:dyDescent="0.3">
      <c r="B22" s="6" t="s">
        <v>60</v>
      </c>
      <c r="C22" s="179">
        <v>166168</v>
      </c>
      <c r="D22" s="179">
        <v>264755</v>
      </c>
      <c r="E22" s="179">
        <v>193420</v>
      </c>
      <c r="F22" s="179">
        <v>0</v>
      </c>
      <c r="G22" s="179">
        <v>92497</v>
      </c>
      <c r="H22" s="179">
        <v>107959</v>
      </c>
      <c r="I22" s="179">
        <v>0</v>
      </c>
      <c r="J22" s="179">
        <v>0</v>
      </c>
      <c r="K22" s="179">
        <v>0</v>
      </c>
      <c r="L22" s="179">
        <v>22189</v>
      </c>
      <c r="M22" s="179">
        <v>38500</v>
      </c>
      <c r="N22" s="179">
        <v>55208</v>
      </c>
      <c r="O22" s="179">
        <v>1649</v>
      </c>
      <c r="P22" s="179">
        <v>42728</v>
      </c>
      <c r="Q22" s="180">
        <v>201771</v>
      </c>
    </row>
    <row r="23" spans="2:17" ht="26.25" customHeight="1" x14ac:dyDescent="0.3">
      <c r="B23" s="6" t="s">
        <v>61</v>
      </c>
      <c r="C23" s="179">
        <v>2009661</v>
      </c>
      <c r="D23" s="179">
        <v>315573</v>
      </c>
      <c r="E23" s="179">
        <v>168603</v>
      </c>
      <c r="F23" s="179">
        <v>0</v>
      </c>
      <c r="G23" s="179">
        <v>1219922</v>
      </c>
      <c r="H23" s="179">
        <v>1354543</v>
      </c>
      <c r="I23" s="179">
        <v>0</v>
      </c>
      <c r="J23" s="179">
        <v>0</v>
      </c>
      <c r="K23" s="179">
        <v>0</v>
      </c>
      <c r="L23" s="179">
        <v>80501</v>
      </c>
      <c r="M23" s="179">
        <v>111432</v>
      </c>
      <c r="N23" s="179">
        <v>99308</v>
      </c>
      <c r="O23" s="179">
        <v>0</v>
      </c>
      <c r="P23" s="179">
        <v>240393</v>
      </c>
      <c r="Q23" s="180">
        <v>490703</v>
      </c>
    </row>
    <row r="24" spans="2:17" ht="26.25" customHeight="1" x14ac:dyDescent="0.3">
      <c r="B24" s="6" t="s">
        <v>136</v>
      </c>
      <c r="C24" s="179">
        <v>44296</v>
      </c>
      <c r="D24" s="179">
        <v>80228</v>
      </c>
      <c r="E24" s="179">
        <v>40795</v>
      </c>
      <c r="F24" s="179">
        <v>0</v>
      </c>
      <c r="G24" s="179">
        <v>19694</v>
      </c>
      <c r="H24" s="179">
        <v>19694</v>
      </c>
      <c r="I24" s="179">
        <v>0</v>
      </c>
      <c r="J24" s="179">
        <v>0</v>
      </c>
      <c r="K24" s="179">
        <v>0</v>
      </c>
      <c r="L24" s="179">
        <v>8315</v>
      </c>
      <c r="M24" s="179">
        <v>31925</v>
      </c>
      <c r="N24" s="179">
        <v>9173</v>
      </c>
      <c r="O24" s="179">
        <v>360</v>
      </c>
      <c r="P24" s="179">
        <v>0</v>
      </c>
      <c r="Q24" s="180">
        <v>33970</v>
      </c>
    </row>
    <row r="25" spans="2:17" ht="26.25" customHeight="1" x14ac:dyDescent="0.3">
      <c r="B25" s="6" t="s">
        <v>137</v>
      </c>
      <c r="C25" s="179">
        <v>10847</v>
      </c>
      <c r="D25" s="179">
        <v>5274</v>
      </c>
      <c r="E25" s="179">
        <v>4483</v>
      </c>
      <c r="F25" s="179">
        <v>0</v>
      </c>
      <c r="G25" s="179">
        <v>1850</v>
      </c>
      <c r="H25" s="179">
        <v>1850</v>
      </c>
      <c r="I25" s="179">
        <v>0</v>
      </c>
      <c r="J25" s="179">
        <v>0</v>
      </c>
      <c r="K25" s="179">
        <v>0</v>
      </c>
      <c r="L25" s="179">
        <v>307</v>
      </c>
      <c r="M25" s="179">
        <v>1912</v>
      </c>
      <c r="N25" s="179">
        <v>2810</v>
      </c>
      <c r="O25" s="179">
        <v>0</v>
      </c>
      <c r="P25" s="179">
        <v>0</v>
      </c>
      <c r="Q25" s="180">
        <v>14071</v>
      </c>
    </row>
    <row r="26" spans="2:17" ht="26.25" customHeight="1" x14ac:dyDescent="0.3">
      <c r="B26" s="6" t="s">
        <v>154</v>
      </c>
      <c r="C26" s="179">
        <v>-608949</v>
      </c>
      <c r="D26" s="179">
        <v>533081</v>
      </c>
      <c r="E26" s="179">
        <v>306117</v>
      </c>
      <c r="F26" s="179">
        <v>0</v>
      </c>
      <c r="G26" s="179">
        <v>194503</v>
      </c>
      <c r="H26" s="179">
        <v>220466</v>
      </c>
      <c r="I26" s="179">
        <v>0</v>
      </c>
      <c r="J26" s="179">
        <v>0</v>
      </c>
      <c r="K26" s="179">
        <v>0</v>
      </c>
      <c r="L26" s="179">
        <v>11118</v>
      </c>
      <c r="M26" s="179">
        <v>96863</v>
      </c>
      <c r="N26" s="179">
        <v>19910</v>
      </c>
      <c r="O26" s="179">
        <v>0</v>
      </c>
      <c r="P26" s="179">
        <v>0</v>
      </c>
      <c r="Q26" s="180">
        <v>-611369</v>
      </c>
    </row>
    <row r="27" spans="2:17" ht="26.25" customHeight="1" x14ac:dyDescent="0.3">
      <c r="B27" s="6" t="s">
        <v>38</v>
      </c>
      <c r="C27" s="179">
        <v>0</v>
      </c>
      <c r="D27" s="179">
        <v>1663</v>
      </c>
      <c r="E27" s="179">
        <v>1663</v>
      </c>
      <c r="F27" s="179">
        <v>0</v>
      </c>
      <c r="G27" s="179">
        <v>0</v>
      </c>
      <c r="H27" s="179">
        <v>0</v>
      </c>
      <c r="I27" s="179">
        <v>0</v>
      </c>
      <c r="J27" s="179">
        <v>0</v>
      </c>
      <c r="K27" s="179">
        <v>0</v>
      </c>
      <c r="L27" s="179">
        <v>0</v>
      </c>
      <c r="M27" s="179">
        <v>2568</v>
      </c>
      <c r="N27" s="179">
        <v>1203</v>
      </c>
      <c r="O27" s="179">
        <v>0</v>
      </c>
      <c r="P27" s="179">
        <v>0</v>
      </c>
      <c r="Q27" s="180">
        <v>298</v>
      </c>
    </row>
    <row r="28" spans="2:17" ht="26.25" customHeight="1" x14ac:dyDescent="0.3">
      <c r="B28" s="6" t="s">
        <v>62</v>
      </c>
      <c r="C28" s="179">
        <v>624984</v>
      </c>
      <c r="D28" s="179">
        <v>194632</v>
      </c>
      <c r="E28" s="179">
        <v>115691</v>
      </c>
      <c r="F28" s="179">
        <v>0</v>
      </c>
      <c r="G28" s="179">
        <v>81940</v>
      </c>
      <c r="H28" s="179">
        <v>88067</v>
      </c>
      <c r="I28" s="179">
        <v>0</v>
      </c>
      <c r="J28" s="179">
        <v>0</v>
      </c>
      <c r="K28" s="179">
        <v>0</v>
      </c>
      <c r="L28" s="179">
        <v>-13449</v>
      </c>
      <c r="M28" s="179">
        <v>26652</v>
      </c>
      <c r="N28" s="179">
        <v>26917</v>
      </c>
      <c r="O28" s="179">
        <v>0</v>
      </c>
      <c r="P28" s="179">
        <v>0</v>
      </c>
      <c r="Q28" s="180">
        <v>666323</v>
      </c>
    </row>
    <row r="29" spans="2:17" ht="26.25" customHeight="1" x14ac:dyDescent="0.3">
      <c r="B29" s="6" t="s">
        <v>63</v>
      </c>
      <c r="C29" s="179">
        <v>0</v>
      </c>
      <c r="D29" s="179">
        <v>23703</v>
      </c>
      <c r="E29" s="179">
        <v>21134</v>
      </c>
      <c r="F29" s="179">
        <v>0</v>
      </c>
      <c r="G29" s="179">
        <v>49143</v>
      </c>
      <c r="H29" s="179">
        <v>16867</v>
      </c>
      <c r="I29" s="179">
        <v>0</v>
      </c>
      <c r="J29" s="179">
        <v>0</v>
      </c>
      <c r="K29" s="179">
        <v>0</v>
      </c>
      <c r="L29" s="179">
        <v>3620</v>
      </c>
      <c r="M29" s="179">
        <v>8157</v>
      </c>
      <c r="N29" s="179">
        <v>4354</v>
      </c>
      <c r="O29" s="179">
        <v>0</v>
      </c>
      <c r="P29" s="179">
        <v>0</v>
      </c>
      <c r="Q29" s="180">
        <v>-3157</v>
      </c>
    </row>
    <row r="30" spans="2:17" ht="26.25" customHeight="1" x14ac:dyDescent="0.3">
      <c r="B30" s="6" t="s">
        <v>64</v>
      </c>
      <c r="C30" s="179">
        <v>1995539</v>
      </c>
      <c r="D30" s="179">
        <v>386939</v>
      </c>
      <c r="E30" s="179">
        <v>123011</v>
      </c>
      <c r="F30" s="179">
        <v>0</v>
      </c>
      <c r="G30" s="179">
        <v>304508</v>
      </c>
      <c r="H30" s="179">
        <v>170915</v>
      </c>
      <c r="I30" s="179">
        <v>0</v>
      </c>
      <c r="J30" s="179">
        <v>0</v>
      </c>
      <c r="K30" s="179">
        <v>0</v>
      </c>
      <c r="L30" s="179">
        <v>77231</v>
      </c>
      <c r="M30" s="179">
        <v>131640</v>
      </c>
      <c r="N30" s="179">
        <v>121727</v>
      </c>
      <c r="O30" s="179">
        <v>0</v>
      </c>
      <c r="P30" s="179">
        <v>0</v>
      </c>
      <c r="Q30" s="180">
        <v>1860491</v>
      </c>
    </row>
    <row r="31" spans="2:17" ht="26.25" customHeight="1" x14ac:dyDescent="0.3">
      <c r="B31" s="58" t="s">
        <v>45</v>
      </c>
      <c r="C31" s="181">
        <f t="shared" ref="C31:Q31" si="0">SUM(C6:C30)</f>
        <v>7210405</v>
      </c>
      <c r="D31" s="181">
        <f t="shared" si="0"/>
        <v>6537349</v>
      </c>
      <c r="E31" s="181">
        <f t="shared" si="0"/>
        <v>3628791</v>
      </c>
      <c r="F31" s="181">
        <f t="shared" si="0"/>
        <v>2294</v>
      </c>
      <c r="G31" s="181">
        <f t="shared" si="0"/>
        <v>4019924</v>
      </c>
      <c r="H31" s="181">
        <f t="shared" si="0"/>
        <v>4035606</v>
      </c>
      <c r="I31" s="181">
        <f t="shared" si="0"/>
        <v>0</v>
      </c>
      <c r="J31" s="181">
        <f t="shared" si="0"/>
        <v>0</v>
      </c>
      <c r="K31" s="181">
        <f t="shared" si="0"/>
        <v>0</v>
      </c>
      <c r="L31" s="182">
        <f t="shared" si="0"/>
        <v>317356</v>
      </c>
      <c r="M31" s="181">
        <f t="shared" si="0"/>
        <v>1449691</v>
      </c>
      <c r="N31" s="181">
        <f t="shared" si="0"/>
        <v>1215470</v>
      </c>
      <c r="O31" s="181">
        <f t="shared" si="0"/>
        <v>7512</v>
      </c>
      <c r="P31" s="181">
        <f t="shared" si="0"/>
        <v>425907</v>
      </c>
      <c r="Q31" s="181">
        <f t="shared" si="0"/>
        <v>5820887</v>
      </c>
    </row>
    <row r="32" spans="2:17" ht="26.25" customHeight="1" x14ac:dyDescent="0.3">
      <c r="B32" s="256" t="s">
        <v>46</v>
      </c>
      <c r="C32" s="257"/>
      <c r="D32" s="257"/>
      <c r="E32" s="257"/>
      <c r="F32" s="257"/>
      <c r="G32" s="257"/>
      <c r="H32" s="257"/>
      <c r="I32" s="257"/>
      <c r="J32" s="257"/>
      <c r="K32" s="257"/>
      <c r="L32" s="257"/>
      <c r="M32" s="257"/>
      <c r="N32" s="257"/>
      <c r="O32" s="257"/>
      <c r="P32" s="257"/>
      <c r="Q32" s="258"/>
    </row>
    <row r="33" spans="2:17" ht="26.25" customHeight="1" x14ac:dyDescent="0.3">
      <c r="B33" s="6" t="s">
        <v>47</v>
      </c>
      <c r="C33" s="179">
        <v>0</v>
      </c>
      <c r="D33" s="179">
        <v>158631</v>
      </c>
      <c r="E33" s="179">
        <v>111258</v>
      </c>
      <c r="F33" s="179">
        <v>0</v>
      </c>
      <c r="G33" s="179">
        <v>45743</v>
      </c>
      <c r="H33" s="179">
        <v>34092</v>
      </c>
      <c r="I33" s="179">
        <v>0</v>
      </c>
      <c r="J33" s="179">
        <v>0</v>
      </c>
      <c r="K33" s="179">
        <v>0</v>
      </c>
      <c r="L33" s="179">
        <v>28579</v>
      </c>
      <c r="M33" s="179">
        <v>20517</v>
      </c>
      <c r="N33" s="179">
        <v>29202</v>
      </c>
      <c r="O33" s="179">
        <v>0</v>
      </c>
      <c r="P33" s="179">
        <v>0</v>
      </c>
      <c r="Q33" s="180">
        <v>57272</v>
      </c>
    </row>
    <row r="34" spans="2:17" ht="26.25" customHeight="1" x14ac:dyDescent="0.3">
      <c r="B34" s="6" t="s">
        <v>79</v>
      </c>
      <c r="C34" s="179">
        <v>0</v>
      </c>
      <c r="D34" s="179">
        <v>867644</v>
      </c>
      <c r="E34" s="179">
        <v>663597</v>
      </c>
      <c r="F34" s="179">
        <v>111413</v>
      </c>
      <c r="G34" s="179">
        <v>425456</v>
      </c>
      <c r="H34" s="179">
        <v>430738</v>
      </c>
      <c r="I34" s="179">
        <v>0</v>
      </c>
      <c r="J34" s="179">
        <v>0</v>
      </c>
      <c r="K34" s="179">
        <v>0</v>
      </c>
      <c r="L34" s="179">
        <v>206376</v>
      </c>
      <c r="M34" s="179">
        <v>88431</v>
      </c>
      <c r="N34" s="179">
        <v>0</v>
      </c>
      <c r="O34" s="179">
        <v>0</v>
      </c>
      <c r="P34" s="179">
        <v>0</v>
      </c>
      <c r="Q34" s="180">
        <v>49464</v>
      </c>
    </row>
    <row r="35" spans="2:17" ht="26.25" customHeight="1" x14ac:dyDescent="0.3">
      <c r="B35" s="6" t="s">
        <v>48</v>
      </c>
      <c r="C35" s="179">
        <v>6187532</v>
      </c>
      <c r="D35" s="179">
        <v>980617</v>
      </c>
      <c r="E35" s="179">
        <v>953378</v>
      </c>
      <c r="F35" s="179">
        <v>0</v>
      </c>
      <c r="G35" s="179">
        <v>553109</v>
      </c>
      <c r="H35" s="179">
        <v>566609</v>
      </c>
      <c r="I35" s="179">
        <v>0</v>
      </c>
      <c r="J35" s="179">
        <v>0</v>
      </c>
      <c r="K35" s="179">
        <v>0</v>
      </c>
      <c r="L35" s="179">
        <v>329158</v>
      </c>
      <c r="M35" s="179">
        <v>109517</v>
      </c>
      <c r="N35" s="179">
        <v>511487</v>
      </c>
      <c r="O35" s="179">
        <v>0</v>
      </c>
      <c r="P35" s="179">
        <v>0</v>
      </c>
      <c r="Q35" s="180">
        <v>6647114</v>
      </c>
    </row>
    <row r="36" spans="2:17" ht="26.25" customHeight="1" x14ac:dyDescent="0.3">
      <c r="B36" s="58" t="s">
        <v>45</v>
      </c>
      <c r="C36" s="181">
        <f>SUM(C33:C35)</f>
        <v>6187532</v>
      </c>
      <c r="D36" s="181">
        <f t="shared" ref="D36:Q36" si="1">SUM(D33:D35)</f>
        <v>2006892</v>
      </c>
      <c r="E36" s="181">
        <f t="shared" si="1"/>
        <v>1728233</v>
      </c>
      <c r="F36" s="181">
        <f t="shared" si="1"/>
        <v>111413</v>
      </c>
      <c r="G36" s="181">
        <f t="shared" si="1"/>
        <v>1024308</v>
      </c>
      <c r="H36" s="181">
        <f t="shared" si="1"/>
        <v>1031439</v>
      </c>
      <c r="I36" s="181">
        <f t="shared" si="1"/>
        <v>0</v>
      </c>
      <c r="J36" s="181">
        <f t="shared" si="1"/>
        <v>0</v>
      </c>
      <c r="K36" s="181">
        <f t="shared" si="1"/>
        <v>0</v>
      </c>
      <c r="L36" s="181">
        <f t="shared" si="1"/>
        <v>564113</v>
      </c>
      <c r="M36" s="181">
        <f t="shared" si="1"/>
        <v>218465</v>
      </c>
      <c r="N36" s="181">
        <f t="shared" si="1"/>
        <v>540689</v>
      </c>
      <c r="O36" s="181">
        <f t="shared" si="1"/>
        <v>0</v>
      </c>
      <c r="P36" s="181">
        <f t="shared" si="1"/>
        <v>0</v>
      </c>
      <c r="Q36" s="181">
        <f t="shared" si="1"/>
        <v>6753850</v>
      </c>
    </row>
    <row r="37" spans="2:17" x14ac:dyDescent="0.3">
      <c r="B37" s="260" t="s">
        <v>50</v>
      </c>
      <c r="C37" s="260"/>
      <c r="D37" s="260"/>
      <c r="E37" s="260"/>
      <c r="F37" s="260"/>
      <c r="G37" s="260"/>
      <c r="H37" s="260"/>
      <c r="I37" s="260"/>
      <c r="J37" s="260"/>
      <c r="K37" s="260"/>
      <c r="L37" s="260"/>
      <c r="M37" s="260"/>
      <c r="N37" s="260"/>
      <c r="O37" s="260"/>
      <c r="P37" s="260"/>
      <c r="Q37" s="260"/>
    </row>
    <row r="38" spans="2:17" x14ac:dyDescent="0.3">
      <c r="Q38" s="167"/>
    </row>
    <row r="39" spans="2:17" x14ac:dyDescent="0.3">
      <c r="C39" s="16"/>
      <c r="D39" s="16"/>
      <c r="E39" s="16"/>
      <c r="F39" s="16"/>
      <c r="G39" s="16"/>
      <c r="H39" s="16"/>
      <c r="I39" s="16"/>
      <c r="J39" s="16"/>
      <c r="K39" s="16"/>
      <c r="L39" s="16"/>
      <c r="M39" s="16"/>
      <c r="N39" s="16"/>
      <c r="O39" s="16"/>
      <c r="P39" s="16"/>
      <c r="Q39" s="16"/>
    </row>
    <row r="42" spans="2:17" x14ac:dyDescent="0.3">
      <c r="Q42" s="169"/>
    </row>
  </sheetData>
  <sheetProtection algorithmName="SHA-512" hashValue="O7/si/m/RNy8zFOPTPIswbj61FCovYYA6uAG6z0qWMBbdWjhnwa8f0a1n5Piw5czXZ07IfYWM+EUK7bc7PQ3Kw==" saltValue="cn97Y5qDgUVdwz+yD91Ppg==" spinCount="100000" sheet="1" objects="1" scenarios="1"/>
  <mergeCells count="4">
    <mergeCell ref="B3:Q3"/>
    <mergeCell ref="B32:Q32"/>
    <mergeCell ref="B37:Q37"/>
    <mergeCell ref="B5:Q5"/>
  </mergeCells>
  <pageMargins left="0.7" right="0.7" top="0.75" bottom="0.75" header="0.3" footer="0.3"/>
  <pageSetup paperSize="9" scale="4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rgb="FF92D050"/>
    <pageSetUpPr fitToPage="1"/>
  </sheetPr>
  <dimension ref="B2:Q42"/>
  <sheetViews>
    <sheetView showGridLines="0" zoomScale="80" zoomScaleNormal="80" workbookViewId="0">
      <selection activeCell="B3" sqref="B3:Q37"/>
    </sheetView>
  </sheetViews>
  <sheetFormatPr defaultColWidth="15.54296875" defaultRowHeight="14" x14ac:dyDescent="0.3"/>
  <cols>
    <col min="1" max="1" width="15.54296875" style="4"/>
    <col min="2" max="2" width="43.453125" style="4" customWidth="1"/>
    <col min="3" max="16" width="21" style="4" customWidth="1"/>
    <col min="17" max="17" width="21" style="8" customWidth="1"/>
    <col min="18" max="16384" width="15.54296875" style="4"/>
  </cols>
  <sheetData>
    <row r="2" spans="2:17" ht="8.25" customHeight="1" x14ac:dyDescent="0.3"/>
    <row r="3" spans="2:17" ht="24.75" customHeight="1" x14ac:dyDescent="0.3">
      <c r="B3" s="264" t="s">
        <v>294</v>
      </c>
      <c r="C3" s="264"/>
      <c r="D3" s="264"/>
      <c r="E3" s="264"/>
      <c r="F3" s="264"/>
      <c r="G3" s="264"/>
      <c r="H3" s="264"/>
      <c r="I3" s="264"/>
      <c r="J3" s="264"/>
      <c r="K3" s="264"/>
      <c r="L3" s="264"/>
      <c r="M3" s="264"/>
      <c r="N3" s="264"/>
      <c r="O3" s="264"/>
      <c r="P3" s="264"/>
      <c r="Q3" s="264"/>
    </row>
    <row r="4" spans="2:17" s="15" customFormat="1" ht="28" x14ac:dyDescent="0.3">
      <c r="B4" s="64" t="s">
        <v>0</v>
      </c>
      <c r="C4" s="66" t="s">
        <v>66</v>
      </c>
      <c r="D4" s="66" t="s">
        <v>67</v>
      </c>
      <c r="E4" s="66" t="s">
        <v>68</v>
      </c>
      <c r="F4" s="66" t="s">
        <v>69</v>
      </c>
      <c r="G4" s="66" t="s">
        <v>70</v>
      </c>
      <c r="H4" s="66" t="s">
        <v>87</v>
      </c>
      <c r="I4" s="172" t="s">
        <v>71</v>
      </c>
      <c r="J4" s="66" t="s">
        <v>72</v>
      </c>
      <c r="K4" s="66" t="s">
        <v>73</v>
      </c>
      <c r="L4" s="66" t="s">
        <v>74</v>
      </c>
      <c r="M4" s="66" t="s">
        <v>75</v>
      </c>
      <c r="N4" s="66" t="s">
        <v>2</v>
      </c>
      <c r="O4" s="66" t="s">
        <v>76</v>
      </c>
      <c r="P4" s="66" t="s">
        <v>77</v>
      </c>
      <c r="Q4" s="66" t="s">
        <v>78</v>
      </c>
    </row>
    <row r="5" spans="2:17" ht="27" customHeight="1" x14ac:dyDescent="0.3">
      <c r="B5" s="256" t="s">
        <v>16</v>
      </c>
      <c r="C5" s="257"/>
      <c r="D5" s="257"/>
      <c r="E5" s="257"/>
      <c r="F5" s="257"/>
      <c r="G5" s="257"/>
      <c r="H5" s="257"/>
      <c r="I5" s="257"/>
      <c r="J5" s="257"/>
      <c r="K5" s="257"/>
      <c r="L5" s="257"/>
      <c r="M5" s="257"/>
      <c r="N5" s="257"/>
      <c r="O5" s="257"/>
      <c r="P5" s="257"/>
      <c r="Q5" s="258"/>
    </row>
    <row r="6" spans="2:17" ht="27" customHeight="1" x14ac:dyDescent="0.3">
      <c r="B6" s="6" t="s">
        <v>51</v>
      </c>
      <c r="C6" s="179">
        <v>176081</v>
      </c>
      <c r="D6" s="179">
        <v>164381</v>
      </c>
      <c r="E6" s="179">
        <v>152355</v>
      </c>
      <c r="F6" s="179">
        <v>0</v>
      </c>
      <c r="G6" s="179">
        <v>38596</v>
      </c>
      <c r="H6" s="179">
        <v>36953</v>
      </c>
      <c r="I6" s="179">
        <v>0</v>
      </c>
      <c r="J6" s="179">
        <v>0</v>
      </c>
      <c r="K6" s="179">
        <v>0</v>
      </c>
      <c r="L6" s="179">
        <v>13614</v>
      </c>
      <c r="M6" s="179">
        <v>3814</v>
      </c>
      <c r="N6" s="179">
        <v>5455</v>
      </c>
      <c r="O6" s="179">
        <v>405</v>
      </c>
      <c r="P6" s="179">
        <v>0</v>
      </c>
      <c r="Q6" s="180">
        <v>279105</v>
      </c>
    </row>
    <row r="7" spans="2:17" ht="27" customHeight="1" x14ac:dyDescent="0.3">
      <c r="B7" s="6" t="s">
        <v>144</v>
      </c>
      <c r="C7" s="179">
        <v>27587</v>
      </c>
      <c r="D7" s="179">
        <v>602767</v>
      </c>
      <c r="E7" s="179">
        <v>383196</v>
      </c>
      <c r="F7" s="179">
        <v>0</v>
      </c>
      <c r="G7" s="179">
        <v>129233</v>
      </c>
      <c r="H7" s="179">
        <v>93614</v>
      </c>
      <c r="I7" s="179">
        <v>0</v>
      </c>
      <c r="J7" s="179">
        <v>0</v>
      </c>
      <c r="K7" s="179">
        <v>0</v>
      </c>
      <c r="L7" s="179">
        <v>87359</v>
      </c>
      <c r="M7" s="179">
        <v>104815</v>
      </c>
      <c r="N7" s="179">
        <v>98740</v>
      </c>
      <c r="O7" s="179">
        <v>0</v>
      </c>
      <c r="P7" s="179">
        <v>0</v>
      </c>
      <c r="Q7" s="180">
        <v>223736</v>
      </c>
    </row>
    <row r="8" spans="2:17" ht="27" customHeight="1" x14ac:dyDescent="0.3">
      <c r="B8" s="6" t="s">
        <v>153</v>
      </c>
      <c r="C8" s="179">
        <v>390375</v>
      </c>
      <c r="D8" s="179">
        <v>1105308</v>
      </c>
      <c r="E8" s="179">
        <v>1034365</v>
      </c>
      <c r="F8" s="179">
        <v>0</v>
      </c>
      <c r="G8" s="179">
        <v>176594</v>
      </c>
      <c r="H8" s="179">
        <v>155996</v>
      </c>
      <c r="I8" s="179">
        <v>0</v>
      </c>
      <c r="J8" s="179">
        <v>0</v>
      </c>
      <c r="K8" s="179">
        <v>0</v>
      </c>
      <c r="L8" s="179">
        <v>10884</v>
      </c>
      <c r="M8" s="179">
        <v>390903</v>
      </c>
      <c r="N8" s="179">
        <v>134502</v>
      </c>
      <c r="O8" s="179">
        <v>0</v>
      </c>
      <c r="P8" s="179">
        <v>0</v>
      </c>
      <c r="Q8" s="180">
        <v>1001458</v>
      </c>
    </row>
    <row r="9" spans="2:17" ht="27" customHeight="1" x14ac:dyDescent="0.3">
      <c r="B9" s="6" t="s">
        <v>52</v>
      </c>
      <c r="C9" s="179">
        <v>0</v>
      </c>
      <c r="D9" s="179">
        <v>0</v>
      </c>
      <c r="E9" s="179">
        <v>0</v>
      </c>
      <c r="F9" s="179">
        <v>0</v>
      </c>
      <c r="G9" s="179">
        <v>0</v>
      </c>
      <c r="H9" s="179">
        <v>0</v>
      </c>
      <c r="I9" s="179">
        <v>0</v>
      </c>
      <c r="J9" s="179">
        <v>0</v>
      </c>
      <c r="K9" s="179">
        <v>0</v>
      </c>
      <c r="L9" s="179">
        <v>0</v>
      </c>
      <c r="M9" s="179">
        <v>0</v>
      </c>
      <c r="N9" s="179">
        <v>0</v>
      </c>
      <c r="O9" s="179">
        <v>0</v>
      </c>
      <c r="P9" s="179">
        <v>0</v>
      </c>
      <c r="Q9" s="180">
        <v>0</v>
      </c>
    </row>
    <row r="10" spans="2:17" ht="27" customHeight="1" x14ac:dyDescent="0.3">
      <c r="B10" s="6" t="s">
        <v>53</v>
      </c>
      <c r="C10" s="179">
        <v>660109</v>
      </c>
      <c r="D10" s="179">
        <v>2646785</v>
      </c>
      <c r="E10" s="179">
        <v>1976350</v>
      </c>
      <c r="F10" s="179">
        <v>0</v>
      </c>
      <c r="G10" s="179">
        <v>694510</v>
      </c>
      <c r="H10" s="179">
        <v>1123310</v>
      </c>
      <c r="I10" s="179">
        <v>0</v>
      </c>
      <c r="J10" s="179">
        <v>0</v>
      </c>
      <c r="K10" s="179">
        <v>0</v>
      </c>
      <c r="L10" s="179">
        <v>-25569</v>
      </c>
      <c r="M10" s="179">
        <v>801754</v>
      </c>
      <c r="N10" s="179">
        <v>164629</v>
      </c>
      <c r="O10" s="179">
        <v>0</v>
      </c>
      <c r="P10" s="179">
        <v>75038</v>
      </c>
      <c r="Q10" s="180">
        <v>826556</v>
      </c>
    </row>
    <row r="11" spans="2:17" ht="27" customHeight="1" x14ac:dyDescent="0.3">
      <c r="B11" s="6" t="s">
        <v>22</v>
      </c>
      <c r="C11" s="179">
        <v>0</v>
      </c>
      <c r="D11" s="179">
        <v>0</v>
      </c>
      <c r="E11" s="179">
        <v>0</v>
      </c>
      <c r="F11" s="179">
        <v>0</v>
      </c>
      <c r="G11" s="179">
        <v>0</v>
      </c>
      <c r="H11" s="179">
        <v>0</v>
      </c>
      <c r="I11" s="179">
        <v>0</v>
      </c>
      <c r="J11" s="179">
        <v>0</v>
      </c>
      <c r="K11" s="179">
        <v>0</v>
      </c>
      <c r="L11" s="179">
        <v>0</v>
      </c>
      <c r="M11" s="179">
        <v>0</v>
      </c>
      <c r="N11" s="179">
        <v>0</v>
      </c>
      <c r="O11" s="179">
        <v>0</v>
      </c>
      <c r="P11" s="179">
        <v>0</v>
      </c>
      <c r="Q11" s="180">
        <v>0</v>
      </c>
    </row>
    <row r="12" spans="2:17" ht="27" customHeight="1" x14ac:dyDescent="0.3">
      <c r="B12" s="6" t="s">
        <v>55</v>
      </c>
      <c r="C12" s="179">
        <v>1371</v>
      </c>
      <c r="D12" s="179">
        <v>3742</v>
      </c>
      <c r="E12" s="179">
        <v>73</v>
      </c>
      <c r="F12" s="179">
        <v>0</v>
      </c>
      <c r="G12" s="179">
        <v>0</v>
      </c>
      <c r="H12" s="179">
        <v>0</v>
      </c>
      <c r="I12" s="179">
        <v>0</v>
      </c>
      <c r="J12" s="179">
        <v>0</v>
      </c>
      <c r="K12" s="179">
        <v>0</v>
      </c>
      <c r="L12" s="179">
        <v>-1923</v>
      </c>
      <c r="M12" s="179">
        <v>679</v>
      </c>
      <c r="N12" s="179">
        <v>172</v>
      </c>
      <c r="O12" s="179">
        <v>0</v>
      </c>
      <c r="P12" s="179">
        <v>0</v>
      </c>
      <c r="Q12" s="180">
        <v>2861</v>
      </c>
    </row>
    <row r="13" spans="2:17" ht="27" customHeight="1" x14ac:dyDescent="0.3">
      <c r="B13" s="6" t="s">
        <v>56</v>
      </c>
      <c r="C13" s="179">
        <v>0</v>
      </c>
      <c r="D13" s="179">
        <v>3189</v>
      </c>
      <c r="E13" s="179">
        <v>3189</v>
      </c>
      <c r="F13" s="179">
        <v>0</v>
      </c>
      <c r="G13" s="179">
        <v>804</v>
      </c>
      <c r="H13" s="179">
        <v>0</v>
      </c>
      <c r="I13" s="179">
        <v>0</v>
      </c>
      <c r="J13" s="179">
        <v>0</v>
      </c>
      <c r="K13" s="179">
        <v>0</v>
      </c>
      <c r="L13" s="179">
        <v>446</v>
      </c>
      <c r="M13" s="179">
        <v>0</v>
      </c>
      <c r="N13" s="179">
        <v>0</v>
      </c>
      <c r="O13" s="179">
        <v>0</v>
      </c>
      <c r="P13" s="179">
        <v>0</v>
      </c>
      <c r="Q13" s="180">
        <v>2743</v>
      </c>
    </row>
    <row r="14" spans="2:17" ht="27" customHeight="1" x14ac:dyDescent="0.3">
      <c r="B14" s="6" t="s">
        <v>57</v>
      </c>
      <c r="C14" s="179">
        <v>92538</v>
      </c>
      <c r="D14" s="179">
        <v>171874</v>
      </c>
      <c r="E14" s="179">
        <v>115990</v>
      </c>
      <c r="F14" s="179">
        <v>0</v>
      </c>
      <c r="G14" s="179">
        <v>62743</v>
      </c>
      <c r="H14" s="179">
        <v>40190</v>
      </c>
      <c r="I14" s="179">
        <v>0</v>
      </c>
      <c r="J14" s="179">
        <v>0</v>
      </c>
      <c r="K14" s="179">
        <v>0</v>
      </c>
      <c r="L14" s="179">
        <v>1629</v>
      </c>
      <c r="M14" s="179">
        <v>55220</v>
      </c>
      <c r="N14" s="179">
        <v>15954</v>
      </c>
      <c r="O14" s="179">
        <v>0</v>
      </c>
      <c r="P14" s="179">
        <v>0</v>
      </c>
      <c r="Q14" s="180">
        <v>127443</v>
      </c>
    </row>
    <row r="15" spans="2:17" ht="27" customHeight="1" x14ac:dyDescent="0.3">
      <c r="B15" s="6" t="s">
        <v>58</v>
      </c>
      <c r="C15" s="179">
        <v>111660</v>
      </c>
      <c r="D15" s="179">
        <v>97292</v>
      </c>
      <c r="E15" s="179">
        <v>84809</v>
      </c>
      <c r="F15" s="179">
        <v>0</v>
      </c>
      <c r="G15" s="179">
        <v>30958</v>
      </c>
      <c r="H15" s="179">
        <v>0</v>
      </c>
      <c r="I15" s="179">
        <v>0</v>
      </c>
      <c r="J15" s="179">
        <v>0</v>
      </c>
      <c r="K15" s="179">
        <v>0</v>
      </c>
      <c r="L15" s="179">
        <v>30480</v>
      </c>
      <c r="M15" s="179">
        <v>0</v>
      </c>
      <c r="N15" s="179">
        <v>21577</v>
      </c>
      <c r="O15" s="179">
        <v>90</v>
      </c>
      <c r="P15" s="179">
        <v>0</v>
      </c>
      <c r="Q15" s="180">
        <v>187477</v>
      </c>
    </row>
    <row r="16" spans="2:17" ht="27" customHeight="1" x14ac:dyDescent="0.3">
      <c r="B16" s="6" t="s">
        <v>59</v>
      </c>
      <c r="C16" s="179">
        <v>0</v>
      </c>
      <c r="D16" s="179">
        <v>0</v>
      </c>
      <c r="E16" s="179">
        <v>0</v>
      </c>
      <c r="F16" s="179">
        <v>0</v>
      </c>
      <c r="G16" s="179">
        <v>0</v>
      </c>
      <c r="H16" s="179">
        <v>0</v>
      </c>
      <c r="I16" s="179">
        <v>0</v>
      </c>
      <c r="J16" s="179">
        <v>0</v>
      </c>
      <c r="K16" s="179">
        <v>0</v>
      </c>
      <c r="L16" s="179">
        <v>0</v>
      </c>
      <c r="M16" s="179">
        <v>0</v>
      </c>
      <c r="N16" s="179">
        <v>0</v>
      </c>
      <c r="O16" s="179">
        <v>0</v>
      </c>
      <c r="P16" s="179">
        <v>0</v>
      </c>
      <c r="Q16" s="180">
        <v>0</v>
      </c>
    </row>
    <row r="17" spans="2:17" ht="27" customHeight="1" x14ac:dyDescent="0.3">
      <c r="B17" s="6" t="s">
        <v>133</v>
      </c>
      <c r="C17" s="179">
        <v>386426</v>
      </c>
      <c r="D17" s="179">
        <v>229239</v>
      </c>
      <c r="E17" s="179">
        <v>210635</v>
      </c>
      <c r="F17" s="179">
        <v>0</v>
      </c>
      <c r="G17" s="179">
        <v>48437</v>
      </c>
      <c r="H17" s="179">
        <v>48437</v>
      </c>
      <c r="I17" s="179">
        <v>0</v>
      </c>
      <c r="J17" s="179">
        <v>0</v>
      </c>
      <c r="K17" s="179">
        <v>0</v>
      </c>
      <c r="L17" s="179">
        <v>17220</v>
      </c>
      <c r="M17" s="179">
        <v>84928</v>
      </c>
      <c r="N17" s="179">
        <v>16981</v>
      </c>
      <c r="O17" s="179">
        <v>0</v>
      </c>
      <c r="P17" s="179">
        <v>0</v>
      </c>
      <c r="Q17" s="180">
        <v>463457</v>
      </c>
    </row>
    <row r="18" spans="2:17" ht="27" customHeight="1" x14ac:dyDescent="0.3">
      <c r="B18" s="6" t="s">
        <v>261</v>
      </c>
      <c r="C18" s="179">
        <v>0</v>
      </c>
      <c r="D18" s="179">
        <v>293731</v>
      </c>
      <c r="E18" s="179">
        <v>293731</v>
      </c>
      <c r="F18" s="179">
        <v>0</v>
      </c>
      <c r="G18" s="179">
        <v>257143</v>
      </c>
      <c r="H18" s="179">
        <v>0</v>
      </c>
      <c r="I18" s="179">
        <v>0</v>
      </c>
      <c r="J18" s="179">
        <v>0</v>
      </c>
      <c r="K18" s="179">
        <v>0</v>
      </c>
      <c r="L18" s="179">
        <v>0</v>
      </c>
      <c r="M18" s="179">
        <v>72132</v>
      </c>
      <c r="N18" s="179">
        <v>0</v>
      </c>
      <c r="O18" s="179">
        <v>0</v>
      </c>
      <c r="P18" s="179">
        <v>0</v>
      </c>
      <c r="Q18" s="180">
        <v>221599</v>
      </c>
    </row>
    <row r="19" spans="2:17" ht="27" customHeight="1" x14ac:dyDescent="0.3">
      <c r="B19" s="6" t="s">
        <v>138</v>
      </c>
      <c r="C19" s="179">
        <v>493447</v>
      </c>
      <c r="D19" s="179">
        <v>424553</v>
      </c>
      <c r="E19" s="179">
        <v>346868</v>
      </c>
      <c r="F19" s="179">
        <v>0</v>
      </c>
      <c r="G19" s="179">
        <v>54703</v>
      </c>
      <c r="H19" s="179">
        <v>46173</v>
      </c>
      <c r="I19" s="179">
        <v>0</v>
      </c>
      <c r="J19" s="179">
        <v>0</v>
      </c>
      <c r="K19" s="179">
        <v>0</v>
      </c>
      <c r="L19" s="179">
        <v>39786</v>
      </c>
      <c r="M19" s="179">
        <v>0</v>
      </c>
      <c r="N19" s="179">
        <v>0</v>
      </c>
      <c r="O19" s="179">
        <v>0</v>
      </c>
      <c r="P19" s="179">
        <v>0</v>
      </c>
      <c r="Q19" s="180">
        <v>754357</v>
      </c>
    </row>
    <row r="20" spans="2:17" ht="27" customHeight="1" x14ac:dyDescent="0.3">
      <c r="B20" s="6" t="s">
        <v>35</v>
      </c>
      <c r="C20" s="179">
        <v>317665</v>
      </c>
      <c r="D20" s="179">
        <v>140695</v>
      </c>
      <c r="E20" s="179">
        <v>140695</v>
      </c>
      <c r="F20" s="179">
        <v>0</v>
      </c>
      <c r="G20" s="179">
        <v>35754</v>
      </c>
      <c r="H20" s="179">
        <v>35754</v>
      </c>
      <c r="I20" s="179">
        <v>0</v>
      </c>
      <c r="J20" s="179">
        <v>0</v>
      </c>
      <c r="K20" s="179">
        <v>0</v>
      </c>
      <c r="L20" s="179">
        <v>8858</v>
      </c>
      <c r="M20" s="179">
        <v>43556</v>
      </c>
      <c r="N20" s="179">
        <v>0</v>
      </c>
      <c r="O20" s="179">
        <v>0</v>
      </c>
      <c r="P20" s="179">
        <v>0</v>
      </c>
      <c r="Q20" s="180">
        <v>370191</v>
      </c>
    </row>
    <row r="21" spans="2:17" ht="27" customHeight="1" x14ac:dyDescent="0.3">
      <c r="B21" s="166" t="s">
        <v>198</v>
      </c>
      <c r="C21" s="179">
        <v>62996</v>
      </c>
      <c r="D21" s="179">
        <v>30197</v>
      </c>
      <c r="E21" s="179">
        <v>30197</v>
      </c>
      <c r="F21" s="179">
        <v>0</v>
      </c>
      <c r="G21" s="179">
        <v>24945</v>
      </c>
      <c r="H21" s="179">
        <v>24945</v>
      </c>
      <c r="I21" s="179">
        <v>0</v>
      </c>
      <c r="J21" s="179">
        <v>0</v>
      </c>
      <c r="K21" s="179">
        <v>0</v>
      </c>
      <c r="L21" s="179">
        <v>0</v>
      </c>
      <c r="M21" s="179">
        <v>1366</v>
      </c>
      <c r="N21" s="179">
        <v>0</v>
      </c>
      <c r="O21" s="179">
        <v>0</v>
      </c>
      <c r="P21" s="179">
        <v>0</v>
      </c>
      <c r="Q21" s="180">
        <v>66881</v>
      </c>
    </row>
    <row r="22" spans="2:17" ht="27" customHeight="1" x14ac:dyDescent="0.3">
      <c r="B22" s="6" t="s">
        <v>60</v>
      </c>
      <c r="C22" s="179">
        <v>0</v>
      </c>
      <c r="D22" s="179">
        <v>0</v>
      </c>
      <c r="E22" s="179">
        <v>0</v>
      </c>
      <c r="F22" s="179">
        <v>0</v>
      </c>
      <c r="G22" s="179">
        <v>0</v>
      </c>
      <c r="H22" s="179">
        <v>0</v>
      </c>
      <c r="I22" s="179">
        <v>0</v>
      </c>
      <c r="J22" s="179">
        <v>0</v>
      </c>
      <c r="K22" s="179">
        <v>0</v>
      </c>
      <c r="L22" s="179">
        <v>0</v>
      </c>
      <c r="M22" s="179">
        <v>0</v>
      </c>
      <c r="N22" s="179">
        <v>0</v>
      </c>
      <c r="O22" s="179">
        <v>0</v>
      </c>
      <c r="P22" s="179">
        <v>0</v>
      </c>
      <c r="Q22" s="180">
        <v>0</v>
      </c>
    </row>
    <row r="23" spans="2:17" ht="27" customHeight="1" x14ac:dyDescent="0.3">
      <c r="B23" s="6" t="s">
        <v>61</v>
      </c>
      <c r="C23" s="179">
        <v>877596</v>
      </c>
      <c r="D23" s="179">
        <v>601648</v>
      </c>
      <c r="E23" s="179">
        <v>527770</v>
      </c>
      <c r="F23" s="179">
        <v>0</v>
      </c>
      <c r="G23" s="179">
        <v>442637</v>
      </c>
      <c r="H23" s="179">
        <v>442637</v>
      </c>
      <c r="I23" s="179">
        <v>0</v>
      </c>
      <c r="J23" s="179">
        <v>0</v>
      </c>
      <c r="K23" s="179">
        <v>0</v>
      </c>
      <c r="L23" s="179">
        <v>160148</v>
      </c>
      <c r="M23" s="179">
        <v>0</v>
      </c>
      <c r="N23" s="179">
        <v>0</v>
      </c>
      <c r="O23" s="179">
        <v>0</v>
      </c>
      <c r="P23" s="179">
        <v>0</v>
      </c>
      <c r="Q23" s="180">
        <v>802582</v>
      </c>
    </row>
    <row r="24" spans="2:17" ht="27" customHeight="1" x14ac:dyDescent="0.3">
      <c r="B24" s="6" t="s">
        <v>136</v>
      </c>
      <c r="C24" s="179">
        <v>146684</v>
      </c>
      <c r="D24" s="179">
        <v>194495</v>
      </c>
      <c r="E24" s="179">
        <v>192511</v>
      </c>
      <c r="F24" s="179">
        <v>0</v>
      </c>
      <c r="G24" s="179">
        <v>39946</v>
      </c>
      <c r="H24" s="179">
        <v>39946</v>
      </c>
      <c r="I24" s="179">
        <v>0</v>
      </c>
      <c r="J24" s="179">
        <v>0</v>
      </c>
      <c r="K24" s="179">
        <v>0</v>
      </c>
      <c r="L24" s="179">
        <v>67813</v>
      </c>
      <c r="M24" s="179">
        <v>79076</v>
      </c>
      <c r="N24" s="179">
        <v>17519</v>
      </c>
      <c r="O24" s="179">
        <v>1079</v>
      </c>
      <c r="P24" s="179">
        <v>0</v>
      </c>
      <c r="Q24" s="180">
        <v>168800</v>
      </c>
    </row>
    <row r="25" spans="2:17" ht="27" customHeight="1" x14ac:dyDescent="0.3">
      <c r="B25" s="6" t="s">
        <v>137</v>
      </c>
      <c r="C25" s="179">
        <v>983</v>
      </c>
      <c r="D25" s="179">
        <v>26</v>
      </c>
      <c r="E25" s="179">
        <v>22</v>
      </c>
      <c r="F25" s="179">
        <v>0</v>
      </c>
      <c r="G25" s="179">
        <v>0</v>
      </c>
      <c r="H25" s="179">
        <v>0</v>
      </c>
      <c r="I25" s="179">
        <v>0</v>
      </c>
      <c r="J25" s="179">
        <v>0</v>
      </c>
      <c r="K25" s="179">
        <v>0</v>
      </c>
      <c r="L25" s="179">
        <v>0</v>
      </c>
      <c r="M25" s="179">
        <v>0</v>
      </c>
      <c r="N25" s="179">
        <v>0</v>
      </c>
      <c r="O25" s="179">
        <v>0</v>
      </c>
      <c r="P25" s="179">
        <v>0</v>
      </c>
      <c r="Q25" s="180">
        <v>1005</v>
      </c>
    </row>
    <row r="26" spans="2:17" ht="27" customHeight="1" x14ac:dyDescent="0.3">
      <c r="B26" s="6" t="s">
        <v>154</v>
      </c>
      <c r="C26" s="179">
        <v>1653721</v>
      </c>
      <c r="D26" s="179">
        <v>441846</v>
      </c>
      <c r="E26" s="179">
        <v>341116</v>
      </c>
      <c r="F26" s="179">
        <v>0</v>
      </c>
      <c r="G26" s="179">
        <v>276190</v>
      </c>
      <c r="H26" s="179">
        <v>281226</v>
      </c>
      <c r="I26" s="179">
        <v>0</v>
      </c>
      <c r="J26" s="179">
        <v>0</v>
      </c>
      <c r="K26" s="179">
        <v>0</v>
      </c>
      <c r="L26" s="179">
        <v>22057</v>
      </c>
      <c r="M26" s="179">
        <v>107937</v>
      </c>
      <c r="N26" s="179">
        <v>76389</v>
      </c>
      <c r="O26" s="179">
        <v>0</v>
      </c>
      <c r="P26" s="179">
        <v>0</v>
      </c>
      <c r="Q26" s="180">
        <v>1660006</v>
      </c>
    </row>
    <row r="27" spans="2:17" ht="27" customHeight="1" x14ac:dyDescent="0.3">
      <c r="B27" s="6" t="s">
        <v>38</v>
      </c>
      <c r="C27" s="179">
        <v>0</v>
      </c>
      <c r="D27" s="179">
        <v>6897</v>
      </c>
      <c r="E27" s="179">
        <v>1860</v>
      </c>
      <c r="F27" s="179">
        <v>0</v>
      </c>
      <c r="G27" s="179">
        <v>0</v>
      </c>
      <c r="H27" s="179">
        <v>0</v>
      </c>
      <c r="I27" s="179">
        <v>0</v>
      </c>
      <c r="J27" s="179">
        <v>0</v>
      </c>
      <c r="K27" s="179">
        <v>0</v>
      </c>
      <c r="L27" s="179">
        <v>-4931</v>
      </c>
      <c r="M27" s="179">
        <v>11226</v>
      </c>
      <c r="N27" s="179">
        <v>4988</v>
      </c>
      <c r="O27" s="179">
        <v>0</v>
      </c>
      <c r="P27" s="179">
        <v>0</v>
      </c>
      <c r="Q27" s="180">
        <v>553</v>
      </c>
    </row>
    <row r="28" spans="2:17" ht="27" customHeight="1" x14ac:dyDescent="0.3">
      <c r="B28" s="6" t="s">
        <v>62</v>
      </c>
      <c r="C28" s="179">
        <v>12226</v>
      </c>
      <c r="D28" s="179">
        <v>0</v>
      </c>
      <c r="E28" s="179">
        <v>0</v>
      </c>
      <c r="F28" s="179">
        <v>0</v>
      </c>
      <c r="G28" s="179">
        <v>0</v>
      </c>
      <c r="H28" s="179">
        <v>0</v>
      </c>
      <c r="I28" s="179">
        <v>0</v>
      </c>
      <c r="J28" s="179">
        <v>0</v>
      </c>
      <c r="K28" s="179">
        <v>0</v>
      </c>
      <c r="L28" s="179">
        <v>311</v>
      </c>
      <c r="M28" s="179">
        <v>0</v>
      </c>
      <c r="N28" s="179">
        <v>0</v>
      </c>
      <c r="O28" s="179">
        <v>0</v>
      </c>
      <c r="P28" s="179">
        <v>0</v>
      </c>
      <c r="Q28" s="180">
        <v>11916</v>
      </c>
    </row>
    <row r="29" spans="2:17" ht="27" customHeight="1" x14ac:dyDescent="0.3">
      <c r="B29" s="6" t="s">
        <v>63</v>
      </c>
      <c r="C29" s="179">
        <v>0</v>
      </c>
      <c r="D29" s="179">
        <v>0</v>
      </c>
      <c r="E29" s="179">
        <v>0</v>
      </c>
      <c r="F29" s="179">
        <v>0</v>
      </c>
      <c r="G29" s="179">
        <v>0</v>
      </c>
      <c r="H29" s="179">
        <v>0</v>
      </c>
      <c r="I29" s="179">
        <v>0</v>
      </c>
      <c r="J29" s="179">
        <v>0</v>
      </c>
      <c r="K29" s="179">
        <v>0</v>
      </c>
      <c r="L29" s="179">
        <v>0</v>
      </c>
      <c r="M29" s="179">
        <v>0</v>
      </c>
      <c r="N29" s="179">
        <v>0</v>
      </c>
      <c r="O29" s="179">
        <v>0</v>
      </c>
      <c r="P29" s="179">
        <v>0</v>
      </c>
      <c r="Q29" s="180">
        <v>0</v>
      </c>
    </row>
    <row r="30" spans="2:17" ht="27" customHeight="1" x14ac:dyDescent="0.3">
      <c r="B30" s="6" t="s">
        <v>64</v>
      </c>
      <c r="C30" s="179">
        <v>563560</v>
      </c>
      <c r="D30" s="179">
        <v>282938</v>
      </c>
      <c r="E30" s="179">
        <v>282938</v>
      </c>
      <c r="F30" s="179">
        <v>0</v>
      </c>
      <c r="G30" s="179">
        <v>74596</v>
      </c>
      <c r="H30" s="179">
        <v>45460</v>
      </c>
      <c r="I30" s="179">
        <v>0</v>
      </c>
      <c r="J30" s="179">
        <v>0</v>
      </c>
      <c r="K30" s="179">
        <v>0</v>
      </c>
      <c r="L30" s="179">
        <v>0</v>
      </c>
      <c r="M30" s="179">
        <v>0</v>
      </c>
      <c r="N30" s="179">
        <v>250056</v>
      </c>
      <c r="O30" s="179">
        <v>0</v>
      </c>
      <c r="P30" s="179">
        <v>0</v>
      </c>
      <c r="Q30" s="180">
        <v>1051094</v>
      </c>
    </row>
    <row r="31" spans="2:17" ht="27" customHeight="1" x14ac:dyDescent="0.3">
      <c r="B31" s="58" t="s">
        <v>45</v>
      </c>
      <c r="C31" s="181">
        <f t="shared" ref="C31:Q31" si="0">SUM(C6:C30)</f>
        <v>5975025</v>
      </c>
      <c r="D31" s="181">
        <f t="shared" si="0"/>
        <v>7441603</v>
      </c>
      <c r="E31" s="181">
        <f t="shared" si="0"/>
        <v>6118670</v>
      </c>
      <c r="F31" s="181">
        <f t="shared" si="0"/>
        <v>0</v>
      </c>
      <c r="G31" s="181">
        <f t="shared" si="0"/>
        <v>2387789</v>
      </c>
      <c r="H31" s="181">
        <f t="shared" si="0"/>
        <v>2414641</v>
      </c>
      <c r="I31" s="181">
        <f t="shared" si="0"/>
        <v>0</v>
      </c>
      <c r="J31" s="181">
        <f t="shared" si="0"/>
        <v>0</v>
      </c>
      <c r="K31" s="181">
        <f t="shared" si="0"/>
        <v>0</v>
      </c>
      <c r="L31" s="181">
        <f t="shared" si="0"/>
        <v>428182</v>
      </c>
      <c r="M31" s="181">
        <f t="shared" si="0"/>
        <v>1757406</v>
      </c>
      <c r="N31" s="181">
        <f t="shared" si="0"/>
        <v>806962</v>
      </c>
      <c r="O31" s="181">
        <f t="shared" si="0"/>
        <v>1574</v>
      </c>
      <c r="P31" s="181">
        <f t="shared" si="0"/>
        <v>75038</v>
      </c>
      <c r="Q31" s="181">
        <f t="shared" si="0"/>
        <v>8223820</v>
      </c>
    </row>
    <row r="32" spans="2:17" ht="27" customHeight="1" x14ac:dyDescent="0.3">
      <c r="B32" s="256" t="s">
        <v>46</v>
      </c>
      <c r="C32" s="257"/>
      <c r="D32" s="257"/>
      <c r="E32" s="257"/>
      <c r="F32" s="257"/>
      <c r="G32" s="257"/>
      <c r="H32" s="257"/>
      <c r="I32" s="257"/>
      <c r="J32" s="257"/>
      <c r="K32" s="257"/>
      <c r="L32" s="257"/>
      <c r="M32" s="257"/>
      <c r="N32" s="257"/>
      <c r="O32" s="257"/>
      <c r="P32" s="257"/>
      <c r="Q32" s="258"/>
    </row>
    <row r="33" spans="2:17" ht="27" customHeight="1" x14ac:dyDescent="0.3">
      <c r="B33" s="6" t="s">
        <v>47</v>
      </c>
      <c r="C33" s="179">
        <v>0</v>
      </c>
      <c r="D33" s="179">
        <v>0</v>
      </c>
      <c r="E33" s="179">
        <v>0</v>
      </c>
      <c r="F33" s="179">
        <v>0</v>
      </c>
      <c r="G33" s="179">
        <v>0</v>
      </c>
      <c r="H33" s="179">
        <v>0</v>
      </c>
      <c r="I33" s="179">
        <v>0</v>
      </c>
      <c r="J33" s="179">
        <v>0</v>
      </c>
      <c r="K33" s="179">
        <v>0</v>
      </c>
      <c r="L33" s="179">
        <v>0</v>
      </c>
      <c r="M33" s="179">
        <v>0</v>
      </c>
      <c r="N33" s="179">
        <v>0</v>
      </c>
      <c r="O33" s="179">
        <v>0</v>
      </c>
      <c r="P33" s="179">
        <v>0</v>
      </c>
      <c r="Q33" s="180">
        <v>0</v>
      </c>
    </row>
    <row r="34" spans="2:17" ht="27" customHeight="1" x14ac:dyDescent="0.3">
      <c r="B34" s="6" t="s">
        <v>79</v>
      </c>
      <c r="C34" s="179">
        <v>0</v>
      </c>
      <c r="D34" s="179">
        <v>0</v>
      </c>
      <c r="E34" s="179">
        <v>0</v>
      </c>
      <c r="F34" s="179">
        <v>0</v>
      </c>
      <c r="G34" s="179">
        <v>0</v>
      </c>
      <c r="H34" s="179">
        <v>0</v>
      </c>
      <c r="I34" s="179">
        <v>0</v>
      </c>
      <c r="J34" s="179">
        <v>0</v>
      </c>
      <c r="K34" s="179">
        <v>0</v>
      </c>
      <c r="L34" s="179">
        <v>0</v>
      </c>
      <c r="M34" s="179">
        <v>0</v>
      </c>
      <c r="N34" s="179">
        <v>0</v>
      </c>
      <c r="O34" s="179">
        <v>0</v>
      </c>
      <c r="P34" s="179">
        <v>0</v>
      </c>
      <c r="Q34" s="180">
        <v>0</v>
      </c>
    </row>
    <row r="35" spans="2:17" ht="27" customHeight="1" x14ac:dyDescent="0.3">
      <c r="B35" s="6" t="s">
        <v>48</v>
      </c>
      <c r="C35" s="179">
        <v>0</v>
      </c>
      <c r="D35" s="179">
        <v>0</v>
      </c>
      <c r="E35" s="179">
        <v>0</v>
      </c>
      <c r="F35" s="179">
        <v>0</v>
      </c>
      <c r="G35" s="179">
        <v>0</v>
      </c>
      <c r="H35" s="179">
        <v>0</v>
      </c>
      <c r="I35" s="179">
        <v>0</v>
      </c>
      <c r="J35" s="179">
        <v>0</v>
      </c>
      <c r="K35" s="179">
        <v>0</v>
      </c>
      <c r="L35" s="179">
        <v>0</v>
      </c>
      <c r="M35" s="179">
        <v>0</v>
      </c>
      <c r="N35" s="179">
        <v>0</v>
      </c>
      <c r="O35" s="179">
        <v>0</v>
      </c>
      <c r="P35" s="179">
        <v>0</v>
      </c>
      <c r="Q35" s="180">
        <v>0</v>
      </c>
    </row>
    <row r="36" spans="2:17" ht="27" customHeight="1" x14ac:dyDescent="0.3">
      <c r="B36" s="58" t="s">
        <v>45</v>
      </c>
      <c r="C36" s="181">
        <f>SUM(C33:C35)</f>
        <v>0</v>
      </c>
      <c r="D36" s="181">
        <f t="shared" ref="D36:Q36" si="1">SUM(D33:D35)</f>
        <v>0</v>
      </c>
      <c r="E36" s="181">
        <f t="shared" si="1"/>
        <v>0</v>
      </c>
      <c r="F36" s="181">
        <f t="shared" si="1"/>
        <v>0</v>
      </c>
      <c r="G36" s="181">
        <f t="shared" si="1"/>
        <v>0</v>
      </c>
      <c r="H36" s="181">
        <f t="shared" si="1"/>
        <v>0</v>
      </c>
      <c r="I36" s="181">
        <f t="shared" si="1"/>
        <v>0</v>
      </c>
      <c r="J36" s="181">
        <f t="shared" si="1"/>
        <v>0</v>
      </c>
      <c r="K36" s="181">
        <f t="shared" si="1"/>
        <v>0</v>
      </c>
      <c r="L36" s="181">
        <f t="shared" si="1"/>
        <v>0</v>
      </c>
      <c r="M36" s="181">
        <f t="shared" si="1"/>
        <v>0</v>
      </c>
      <c r="N36" s="181">
        <f t="shared" si="1"/>
        <v>0</v>
      </c>
      <c r="O36" s="181">
        <f t="shared" si="1"/>
        <v>0</v>
      </c>
      <c r="P36" s="181">
        <f t="shared" si="1"/>
        <v>0</v>
      </c>
      <c r="Q36" s="181">
        <f t="shared" si="1"/>
        <v>0</v>
      </c>
    </row>
    <row r="37" spans="2:17" x14ac:dyDescent="0.3">
      <c r="B37" s="260" t="s">
        <v>50</v>
      </c>
      <c r="C37" s="260"/>
      <c r="D37" s="260"/>
      <c r="E37" s="260"/>
      <c r="F37" s="260"/>
      <c r="G37" s="260"/>
      <c r="H37" s="260"/>
      <c r="I37" s="260"/>
      <c r="J37" s="260"/>
      <c r="K37" s="260"/>
      <c r="L37" s="260"/>
      <c r="M37" s="260"/>
      <c r="N37" s="260"/>
      <c r="O37" s="260"/>
      <c r="P37" s="260"/>
      <c r="Q37" s="260"/>
    </row>
    <row r="38" spans="2:17" x14ac:dyDescent="0.3">
      <c r="Q38" s="167"/>
    </row>
    <row r="42" spans="2:17" x14ac:dyDescent="0.3">
      <c r="Q42" s="169"/>
    </row>
  </sheetData>
  <sheetProtection algorithmName="SHA-512" hashValue="Am+ipysuNvQ/2u+NMYIEOCxibPd1fusDyKSiJOAPA+qF+pW2PrUp92jWJKitMOZG7BdnF48auV8oXwtN8GyR+w==" saltValue="m1XTNtGNf01R2+lFInyorA==" spinCount="100000" sheet="1" objects="1" scenarios="1"/>
  <mergeCells count="4">
    <mergeCell ref="B3:Q3"/>
    <mergeCell ref="B5:Q5"/>
    <mergeCell ref="B32:Q32"/>
    <mergeCell ref="B37:Q37"/>
  </mergeCells>
  <pageMargins left="0.7" right="0.7" top="0.75" bottom="0.75" header="0.3" footer="0.3"/>
  <pageSetup paperSize="9" scale="3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tabColor rgb="FF92D050"/>
    <pageSetUpPr fitToPage="1"/>
  </sheetPr>
  <dimension ref="B2:Q42"/>
  <sheetViews>
    <sheetView showGridLines="0" zoomScale="80" zoomScaleNormal="80" workbookViewId="0">
      <selection activeCell="B3" sqref="B3:Q37"/>
    </sheetView>
  </sheetViews>
  <sheetFormatPr defaultColWidth="15.54296875" defaultRowHeight="14" x14ac:dyDescent="0.3"/>
  <cols>
    <col min="1" max="1" width="15.54296875" style="4"/>
    <col min="2" max="2" width="49" style="4" customWidth="1"/>
    <col min="3" max="16" width="18.54296875" style="4" customWidth="1"/>
    <col min="17" max="17" width="18.54296875" style="8" customWidth="1"/>
    <col min="18" max="16384" width="15.54296875" style="4"/>
  </cols>
  <sheetData>
    <row r="2" spans="2:17" ht="8.25" customHeight="1" x14ac:dyDescent="0.3"/>
    <row r="3" spans="2:17" ht="24.75" customHeight="1" x14ac:dyDescent="0.3">
      <c r="B3" s="264" t="s">
        <v>295</v>
      </c>
      <c r="C3" s="264"/>
      <c r="D3" s="264"/>
      <c r="E3" s="264"/>
      <c r="F3" s="264"/>
      <c r="G3" s="264"/>
      <c r="H3" s="264"/>
      <c r="I3" s="264"/>
      <c r="J3" s="264"/>
      <c r="K3" s="264"/>
      <c r="L3" s="264"/>
      <c r="M3" s="264"/>
      <c r="N3" s="264"/>
      <c r="O3" s="264"/>
      <c r="P3" s="264"/>
      <c r="Q3" s="264"/>
    </row>
    <row r="4" spans="2:17" s="15" customFormat="1" ht="26" x14ac:dyDescent="0.3">
      <c r="B4" s="64" t="s">
        <v>0</v>
      </c>
      <c r="C4" s="61" t="s">
        <v>66</v>
      </c>
      <c r="D4" s="61" t="s">
        <v>67</v>
      </c>
      <c r="E4" s="61" t="s">
        <v>68</v>
      </c>
      <c r="F4" s="61" t="s">
        <v>69</v>
      </c>
      <c r="G4" s="61" t="s">
        <v>70</v>
      </c>
      <c r="H4" s="61" t="s">
        <v>87</v>
      </c>
      <c r="I4" s="65" t="s">
        <v>71</v>
      </c>
      <c r="J4" s="61" t="s">
        <v>72</v>
      </c>
      <c r="K4" s="62" t="s">
        <v>73</v>
      </c>
      <c r="L4" s="62" t="s">
        <v>74</v>
      </c>
      <c r="M4" s="62" t="s">
        <v>75</v>
      </c>
      <c r="N4" s="62" t="s">
        <v>2</v>
      </c>
      <c r="O4" s="62" t="s">
        <v>76</v>
      </c>
      <c r="P4" s="62" t="s">
        <v>77</v>
      </c>
      <c r="Q4" s="62" t="s">
        <v>78</v>
      </c>
    </row>
    <row r="5" spans="2:17" ht="30.75" customHeight="1" x14ac:dyDescent="0.3">
      <c r="B5" s="256" t="s">
        <v>16</v>
      </c>
      <c r="C5" s="257"/>
      <c r="D5" s="257"/>
      <c r="E5" s="257"/>
      <c r="F5" s="257"/>
      <c r="G5" s="257"/>
      <c r="H5" s="257"/>
      <c r="I5" s="257"/>
      <c r="J5" s="257"/>
      <c r="K5" s="257"/>
      <c r="L5" s="257"/>
      <c r="M5" s="257"/>
      <c r="N5" s="257"/>
      <c r="O5" s="257"/>
      <c r="P5" s="257"/>
      <c r="Q5" s="258"/>
    </row>
    <row r="6" spans="2:17" ht="30.75" customHeight="1" x14ac:dyDescent="0.3">
      <c r="B6" s="6" t="s">
        <v>51</v>
      </c>
      <c r="C6" s="19">
        <f>Investments!C6</f>
        <v>1008</v>
      </c>
      <c r="D6" s="19">
        <f>Investments!D6</f>
        <v>101</v>
      </c>
      <c r="E6" s="19">
        <f>Investments!E6</f>
        <v>101</v>
      </c>
      <c r="F6" s="19">
        <f>Investments!F6</f>
        <v>0</v>
      </c>
      <c r="G6" s="19">
        <f>Investments!G6</f>
        <v>0</v>
      </c>
      <c r="H6" s="19">
        <f>Investments!H6</f>
        <v>0</v>
      </c>
      <c r="I6" s="19">
        <f>Investments!I6</f>
        <v>0</v>
      </c>
      <c r="J6" s="19">
        <f>Investments!J6</f>
        <v>0</v>
      </c>
      <c r="K6" s="19">
        <f>Investments!K6</f>
        <v>0</v>
      </c>
      <c r="L6" s="19">
        <f>Investments!L6</f>
        <v>0</v>
      </c>
      <c r="M6" s="19">
        <f>Investments!M6</f>
        <v>0</v>
      </c>
      <c r="N6" s="19">
        <f>Investments!N6</f>
        <v>0</v>
      </c>
      <c r="O6" s="19">
        <f>Investments!O6</f>
        <v>0</v>
      </c>
      <c r="P6" s="19">
        <f>Investments!P6</f>
        <v>0</v>
      </c>
      <c r="Q6" s="20">
        <f>Investments!Q6</f>
        <v>1109</v>
      </c>
    </row>
    <row r="7" spans="2:17" ht="30.75" customHeight="1" x14ac:dyDescent="0.3">
      <c r="B7" s="6" t="s">
        <v>144</v>
      </c>
      <c r="C7" s="19">
        <f>Investments!C7</f>
        <v>0</v>
      </c>
      <c r="D7" s="19">
        <f>Investments!D7</f>
        <v>0</v>
      </c>
      <c r="E7" s="19">
        <f>Investments!E7</f>
        <v>0</v>
      </c>
      <c r="F7" s="19">
        <f>Investments!F7</f>
        <v>0</v>
      </c>
      <c r="G7" s="19">
        <f>Investments!G7</f>
        <v>0</v>
      </c>
      <c r="H7" s="19">
        <f>Investments!H7</f>
        <v>0</v>
      </c>
      <c r="I7" s="19">
        <f>Investments!I7</f>
        <v>0</v>
      </c>
      <c r="J7" s="19">
        <f>Investments!J7</f>
        <v>0</v>
      </c>
      <c r="K7" s="19">
        <f>Investments!K7</f>
        <v>0</v>
      </c>
      <c r="L7" s="19">
        <f>Investments!L7</f>
        <v>0</v>
      </c>
      <c r="M7" s="19">
        <f>Investments!M7</f>
        <v>0</v>
      </c>
      <c r="N7" s="19">
        <f>Investments!N7</f>
        <v>0</v>
      </c>
      <c r="O7" s="19">
        <f>Investments!O7</f>
        <v>0</v>
      </c>
      <c r="P7" s="19">
        <f>Investments!P7</f>
        <v>0</v>
      </c>
      <c r="Q7" s="20">
        <f>Investments!Q7</f>
        <v>0</v>
      </c>
    </row>
    <row r="8" spans="2:17" ht="30.75" customHeight="1" x14ac:dyDescent="0.3">
      <c r="B8" s="6" t="s">
        <v>153</v>
      </c>
      <c r="C8" s="19">
        <f>Investments!C8</f>
        <v>2460327</v>
      </c>
      <c r="D8" s="19">
        <f>Investments!D8</f>
        <v>511807</v>
      </c>
      <c r="E8" s="19">
        <f>Investments!E8</f>
        <v>511807</v>
      </c>
      <c r="F8" s="19">
        <f>Investments!F8</f>
        <v>0</v>
      </c>
      <c r="G8" s="19">
        <f>Investments!G8</f>
        <v>823987</v>
      </c>
      <c r="H8" s="19">
        <f>Investments!H8</f>
        <v>468896</v>
      </c>
      <c r="I8" s="19">
        <f>Investments!I8</f>
        <v>183868</v>
      </c>
      <c r="J8" s="19">
        <f>Investments!J8</f>
        <v>171565</v>
      </c>
      <c r="K8" s="19">
        <f>Investments!K8</f>
        <v>0</v>
      </c>
      <c r="L8" s="19">
        <f>Investments!L8</f>
        <v>23790</v>
      </c>
      <c r="M8" s="19">
        <f>Investments!M8</f>
        <v>43917</v>
      </c>
      <c r="N8" s="19">
        <f>Investments!N8</f>
        <v>126788</v>
      </c>
      <c r="O8" s="19">
        <f>Investments!O8</f>
        <v>0</v>
      </c>
      <c r="P8" s="19">
        <f>Investments!P8</f>
        <v>0</v>
      </c>
      <c r="Q8" s="20">
        <f>Investments!Q8</f>
        <v>2206887</v>
      </c>
    </row>
    <row r="9" spans="2:17" ht="30.75" customHeight="1" x14ac:dyDescent="0.3">
      <c r="B9" s="6" t="s">
        <v>52</v>
      </c>
      <c r="C9" s="19">
        <f>Investments!C9</f>
        <v>0</v>
      </c>
      <c r="D9" s="19">
        <f>Investments!D9</f>
        <v>0</v>
      </c>
      <c r="E9" s="19">
        <f>Investments!E9</f>
        <v>0</v>
      </c>
      <c r="F9" s="19">
        <f>Investments!F9</f>
        <v>0</v>
      </c>
      <c r="G9" s="19">
        <f>Investments!G9</f>
        <v>0</v>
      </c>
      <c r="H9" s="19">
        <f>Investments!H9</f>
        <v>0</v>
      </c>
      <c r="I9" s="19">
        <f>Investments!I9</f>
        <v>0</v>
      </c>
      <c r="J9" s="19">
        <f>Investments!J9</f>
        <v>0</v>
      </c>
      <c r="K9" s="19">
        <f>Investments!K9</f>
        <v>0</v>
      </c>
      <c r="L9" s="19">
        <f>Investments!L9</f>
        <v>0</v>
      </c>
      <c r="M9" s="19">
        <f>Investments!M9</f>
        <v>0</v>
      </c>
      <c r="N9" s="19">
        <f>Investments!N9</f>
        <v>0</v>
      </c>
      <c r="O9" s="19">
        <f>Investments!O9</f>
        <v>0</v>
      </c>
      <c r="P9" s="19">
        <f>Investments!P9</f>
        <v>0</v>
      </c>
      <c r="Q9" s="20">
        <f>Investments!Q9</f>
        <v>0</v>
      </c>
    </row>
    <row r="10" spans="2:17" ht="30.75" customHeight="1" x14ac:dyDescent="0.3">
      <c r="B10" s="6" t="s">
        <v>53</v>
      </c>
      <c r="C10" s="19">
        <f>Investments!C10</f>
        <v>0</v>
      </c>
      <c r="D10" s="19">
        <f>Investments!D10</f>
        <v>0</v>
      </c>
      <c r="E10" s="19">
        <f>Investments!E10</f>
        <v>0</v>
      </c>
      <c r="F10" s="19">
        <f>Investments!F10</f>
        <v>0</v>
      </c>
      <c r="G10" s="19">
        <f>Investments!G10</f>
        <v>0</v>
      </c>
      <c r="H10" s="19">
        <f>Investments!H10</f>
        <v>0</v>
      </c>
      <c r="I10" s="19">
        <f>Investments!I10</f>
        <v>0</v>
      </c>
      <c r="J10" s="19">
        <f>Investments!J10</f>
        <v>0</v>
      </c>
      <c r="K10" s="19">
        <f>Investments!K10</f>
        <v>0</v>
      </c>
      <c r="L10" s="19">
        <f>Investments!L10</f>
        <v>0</v>
      </c>
      <c r="M10" s="19">
        <f>Investments!M10</f>
        <v>0</v>
      </c>
      <c r="N10" s="19">
        <f>Investments!N10</f>
        <v>0</v>
      </c>
      <c r="O10" s="19">
        <f>Investments!O10</f>
        <v>0</v>
      </c>
      <c r="P10" s="19">
        <f>Investments!P10</f>
        <v>0</v>
      </c>
      <c r="Q10" s="20">
        <f>Investments!Q10</f>
        <v>0</v>
      </c>
    </row>
    <row r="11" spans="2:17" ht="30.75" customHeight="1" x14ac:dyDescent="0.3">
      <c r="B11" s="6" t="s">
        <v>22</v>
      </c>
      <c r="C11" s="19">
        <f>Investments!C11</f>
        <v>0</v>
      </c>
      <c r="D11" s="19">
        <f>Investments!D11</f>
        <v>0</v>
      </c>
      <c r="E11" s="19">
        <f>Investments!E11</f>
        <v>0</v>
      </c>
      <c r="F11" s="19">
        <f>Investments!F11</f>
        <v>0</v>
      </c>
      <c r="G11" s="19">
        <f>Investments!G11</f>
        <v>0</v>
      </c>
      <c r="H11" s="19">
        <f>Investments!H11</f>
        <v>0</v>
      </c>
      <c r="I11" s="19">
        <f>Investments!I11</f>
        <v>0</v>
      </c>
      <c r="J11" s="19">
        <f>Investments!J11</f>
        <v>0</v>
      </c>
      <c r="K11" s="19">
        <f>Investments!K11</f>
        <v>0</v>
      </c>
      <c r="L11" s="19">
        <f>Investments!L11</f>
        <v>0</v>
      </c>
      <c r="M11" s="19">
        <f>Investments!M11</f>
        <v>0</v>
      </c>
      <c r="N11" s="19">
        <f>Investments!N11</f>
        <v>0</v>
      </c>
      <c r="O11" s="19">
        <f>Investments!O11</f>
        <v>0</v>
      </c>
      <c r="P11" s="19">
        <f>Investments!P11</f>
        <v>0</v>
      </c>
      <c r="Q11" s="20">
        <f>Investments!Q11</f>
        <v>0</v>
      </c>
    </row>
    <row r="12" spans="2:17" ht="30.75" customHeight="1" x14ac:dyDescent="0.3">
      <c r="B12" s="6" t="s">
        <v>55</v>
      </c>
      <c r="C12" s="19">
        <f>Investments!C12</f>
        <v>0</v>
      </c>
      <c r="D12" s="19">
        <f>Investments!D12</f>
        <v>0</v>
      </c>
      <c r="E12" s="19">
        <f>Investments!E12</f>
        <v>0</v>
      </c>
      <c r="F12" s="19">
        <f>Investments!F12</f>
        <v>0</v>
      </c>
      <c r="G12" s="19">
        <f>Investments!G12</f>
        <v>0</v>
      </c>
      <c r="H12" s="19">
        <f>Investments!H12</f>
        <v>0</v>
      </c>
      <c r="I12" s="19">
        <f>Investments!I12</f>
        <v>0</v>
      </c>
      <c r="J12" s="19">
        <f>Investments!J12</f>
        <v>0</v>
      </c>
      <c r="K12" s="19">
        <f>Investments!K12</f>
        <v>0</v>
      </c>
      <c r="L12" s="19">
        <f>Investments!L12</f>
        <v>0</v>
      </c>
      <c r="M12" s="19">
        <f>Investments!M12</f>
        <v>0</v>
      </c>
      <c r="N12" s="19">
        <f>Investments!N12</f>
        <v>0</v>
      </c>
      <c r="O12" s="19">
        <f>Investments!O12</f>
        <v>0</v>
      </c>
      <c r="P12" s="19">
        <f>Investments!P12</f>
        <v>0</v>
      </c>
      <c r="Q12" s="20">
        <f>Investments!Q12</f>
        <v>0</v>
      </c>
    </row>
    <row r="13" spans="2:17" ht="30.75" customHeight="1" x14ac:dyDescent="0.3">
      <c r="B13" s="6" t="s">
        <v>56</v>
      </c>
      <c r="C13" s="19">
        <f>Investments!C13</f>
        <v>0</v>
      </c>
      <c r="D13" s="19">
        <f>Investments!D13</f>
        <v>0</v>
      </c>
      <c r="E13" s="19">
        <f>Investments!E13</f>
        <v>0</v>
      </c>
      <c r="F13" s="19">
        <f>Investments!F13</f>
        <v>0</v>
      </c>
      <c r="G13" s="19">
        <f>Investments!G13</f>
        <v>0</v>
      </c>
      <c r="H13" s="19">
        <f>Investments!H13</f>
        <v>0</v>
      </c>
      <c r="I13" s="19">
        <f>Investments!I13</f>
        <v>0</v>
      </c>
      <c r="J13" s="19">
        <f>Investments!J13</f>
        <v>0</v>
      </c>
      <c r="K13" s="19">
        <f>Investments!K13</f>
        <v>0</v>
      </c>
      <c r="L13" s="19">
        <f>Investments!L13</f>
        <v>0</v>
      </c>
      <c r="M13" s="19">
        <f>Investments!M13</f>
        <v>0</v>
      </c>
      <c r="N13" s="19">
        <f>Investments!N13</f>
        <v>0</v>
      </c>
      <c r="O13" s="19">
        <f>Investments!O13</f>
        <v>0</v>
      </c>
      <c r="P13" s="19">
        <f>Investments!P13</f>
        <v>0</v>
      </c>
      <c r="Q13" s="20">
        <f>Investments!Q13</f>
        <v>0</v>
      </c>
    </row>
    <row r="14" spans="2:17" ht="30.75" customHeight="1" x14ac:dyDescent="0.3">
      <c r="B14" s="6" t="s">
        <v>57</v>
      </c>
      <c r="C14" s="19">
        <f>Investments!C14</f>
        <v>307348</v>
      </c>
      <c r="D14" s="19">
        <f>Investments!D14</f>
        <v>21942</v>
      </c>
      <c r="E14" s="19">
        <f>Investments!E14</f>
        <v>21942</v>
      </c>
      <c r="F14" s="19">
        <f>Investments!F14</f>
        <v>0</v>
      </c>
      <c r="G14" s="19">
        <f>Investments!G14</f>
        <v>53548</v>
      </c>
      <c r="H14" s="19">
        <f>Investments!H14</f>
        <v>75654</v>
      </c>
      <c r="I14" s="19">
        <f>Investments!I14</f>
        <v>0</v>
      </c>
      <c r="J14" s="19">
        <f>Investments!J14</f>
        <v>0</v>
      </c>
      <c r="K14" s="19">
        <f>Investments!K14</f>
        <v>0</v>
      </c>
      <c r="L14" s="19">
        <f>Investments!L14</f>
        <v>0</v>
      </c>
      <c r="M14" s="19">
        <f>Investments!M14</f>
        <v>0</v>
      </c>
      <c r="N14" s="19">
        <f>Investments!N14</f>
        <v>36709</v>
      </c>
      <c r="O14" s="19">
        <f>Investments!O14</f>
        <v>0</v>
      </c>
      <c r="P14" s="19">
        <f>Investments!P14</f>
        <v>0</v>
      </c>
      <c r="Q14" s="20">
        <f>Investments!Q14</f>
        <v>290345</v>
      </c>
    </row>
    <row r="15" spans="2:17" ht="30.75" customHeight="1" x14ac:dyDescent="0.3">
      <c r="B15" s="6" t="s">
        <v>58</v>
      </c>
      <c r="C15" s="19">
        <f>Investments!C15</f>
        <v>0</v>
      </c>
      <c r="D15" s="19">
        <f>Investments!D15</f>
        <v>0</v>
      </c>
      <c r="E15" s="19">
        <f>Investments!E15</f>
        <v>0</v>
      </c>
      <c r="F15" s="19">
        <f>Investments!F15</f>
        <v>0</v>
      </c>
      <c r="G15" s="19">
        <f>Investments!G15</f>
        <v>0</v>
      </c>
      <c r="H15" s="19">
        <f>Investments!H15</f>
        <v>0</v>
      </c>
      <c r="I15" s="19">
        <f>Investments!I15</f>
        <v>0</v>
      </c>
      <c r="J15" s="19">
        <f>Investments!J15</f>
        <v>0</v>
      </c>
      <c r="K15" s="19">
        <f>Investments!K15</f>
        <v>0</v>
      </c>
      <c r="L15" s="19">
        <f>Investments!L15</f>
        <v>0</v>
      </c>
      <c r="M15" s="19">
        <f>Investments!M15</f>
        <v>0</v>
      </c>
      <c r="N15" s="19">
        <f>Investments!N15</f>
        <v>0</v>
      </c>
      <c r="O15" s="19">
        <f>Investments!O15</f>
        <v>0</v>
      </c>
      <c r="P15" s="19">
        <f>Investments!P15</f>
        <v>0</v>
      </c>
      <c r="Q15" s="20">
        <f>Investments!Q15</f>
        <v>0</v>
      </c>
    </row>
    <row r="16" spans="2:17" ht="30.75" customHeight="1" x14ac:dyDescent="0.3">
      <c r="B16" s="6" t="s">
        <v>59</v>
      </c>
      <c r="C16" s="19">
        <f>Investments!C16</f>
        <v>0</v>
      </c>
      <c r="D16" s="19">
        <f>Investments!D16</f>
        <v>0</v>
      </c>
      <c r="E16" s="19">
        <f>Investments!E16</f>
        <v>0</v>
      </c>
      <c r="F16" s="19">
        <f>Investments!F16</f>
        <v>0</v>
      </c>
      <c r="G16" s="19">
        <f>Investments!G16</f>
        <v>0</v>
      </c>
      <c r="H16" s="19">
        <f>Investments!H16</f>
        <v>0</v>
      </c>
      <c r="I16" s="19">
        <f>Investments!I16</f>
        <v>0</v>
      </c>
      <c r="J16" s="19">
        <f>Investments!J16</f>
        <v>0</v>
      </c>
      <c r="K16" s="19">
        <f>Investments!K16</f>
        <v>0</v>
      </c>
      <c r="L16" s="19">
        <f>Investments!L16</f>
        <v>0</v>
      </c>
      <c r="M16" s="19">
        <f>Investments!M16</f>
        <v>0</v>
      </c>
      <c r="N16" s="19">
        <f>Investments!N16</f>
        <v>0</v>
      </c>
      <c r="O16" s="19">
        <f>Investments!O16</f>
        <v>0</v>
      </c>
      <c r="P16" s="19">
        <f>Investments!P16</f>
        <v>0</v>
      </c>
      <c r="Q16" s="20">
        <f>Investments!Q16</f>
        <v>0</v>
      </c>
    </row>
    <row r="17" spans="2:17" ht="30.75" customHeight="1" x14ac:dyDescent="0.3">
      <c r="B17" s="6" t="s">
        <v>133</v>
      </c>
      <c r="C17" s="19">
        <f>Investments!C17</f>
        <v>0</v>
      </c>
      <c r="D17" s="19">
        <f>Investments!D17</f>
        <v>0</v>
      </c>
      <c r="E17" s="19">
        <f>Investments!E17</f>
        <v>0</v>
      </c>
      <c r="F17" s="19">
        <f>Investments!F17</f>
        <v>0</v>
      </c>
      <c r="G17" s="19">
        <f>Investments!G17</f>
        <v>0</v>
      </c>
      <c r="H17" s="19">
        <f>Investments!H17</f>
        <v>0</v>
      </c>
      <c r="I17" s="19">
        <f>Investments!I17</f>
        <v>0</v>
      </c>
      <c r="J17" s="19">
        <f>Investments!J17</f>
        <v>0</v>
      </c>
      <c r="K17" s="19">
        <f>Investments!K17</f>
        <v>0</v>
      </c>
      <c r="L17" s="19">
        <f>Investments!L17</f>
        <v>0</v>
      </c>
      <c r="M17" s="19">
        <f>Investments!M17</f>
        <v>0</v>
      </c>
      <c r="N17" s="19">
        <f>Investments!N17</f>
        <v>0</v>
      </c>
      <c r="O17" s="19">
        <f>Investments!O17</f>
        <v>0</v>
      </c>
      <c r="P17" s="19">
        <f>Investments!P17</f>
        <v>0</v>
      </c>
      <c r="Q17" s="20">
        <f>Investments!Q17</f>
        <v>0</v>
      </c>
    </row>
    <row r="18" spans="2:17" ht="30.75" customHeight="1" x14ac:dyDescent="0.3">
      <c r="B18" s="6" t="s">
        <v>261</v>
      </c>
      <c r="C18" s="19">
        <f>Investments!C18</f>
        <v>0</v>
      </c>
      <c r="D18" s="19">
        <f>Investments!D18</f>
        <v>0</v>
      </c>
      <c r="E18" s="19">
        <f>Investments!E18</f>
        <v>0</v>
      </c>
      <c r="F18" s="19">
        <f>Investments!F18</f>
        <v>0</v>
      </c>
      <c r="G18" s="19">
        <f>Investments!G18</f>
        <v>0</v>
      </c>
      <c r="H18" s="19">
        <f>Investments!H18</f>
        <v>0</v>
      </c>
      <c r="I18" s="19">
        <f>Investments!I18</f>
        <v>0</v>
      </c>
      <c r="J18" s="19">
        <f>Investments!J18</f>
        <v>0</v>
      </c>
      <c r="K18" s="19">
        <f>Investments!K18</f>
        <v>0</v>
      </c>
      <c r="L18" s="19">
        <f>Investments!L18</f>
        <v>0</v>
      </c>
      <c r="M18" s="19">
        <f>Investments!M18</f>
        <v>0</v>
      </c>
      <c r="N18" s="19">
        <f>Investments!N18</f>
        <v>0</v>
      </c>
      <c r="O18" s="19">
        <f>Investments!O18</f>
        <v>0</v>
      </c>
      <c r="P18" s="19">
        <f>Investments!P18</f>
        <v>0</v>
      </c>
      <c r="Q18" s="20">
        <f>Investments!Q18</f>
        <v>0</v>
      </c>
    </row>
    <row r="19" spans="2:17" ht="30.75" customHeight="1" x14ac:dyDescent="0.3">
      <c r="B19" s="6" t="s">
        <v>138</v>
      </c>
      <c r="C19" s="19">
        <f>Investments!C19</f>
        <v>4175496</v>
      </c>
      <c r="D19" s="19">
        <f>Investments!D19</f>
        <v>828112</v>
      </c>
      <c r="E19" s="19">
        <f>Investments!E19</f>
        <v>827982</v>
      </c>
      <c r="F19" s="19">
        <f>Investments!F19</f>
        <v>0</v>
      </c>
      <c r="G19" s="19">
        <f>Investments!G19</f>
        <v>1374156</v>
      </c>
      <c r="H19" s="19">
        <f>Investments!H19</f>
        <v>1427193</v>
      </c>
      <c r="I19" s="19">
        <f>Investments!I19</f>
        <v>0</v>
      </c>
      <c r="J19" s="19">
        <f>Investments!J19</f>
        <v>0</v>
      </c>
      <c r="K19" s="19">
        <f>Investments!K19</f>
        <v>0</v>
      </c>
      <c r="L19" s="19">
        <f>Investments!L19</f>
        <v>124718</v>
      </c>
      <c r="M19" s="19">
        <f>Investments!M19</f>
        <v>349009</v>
      </c>
      <c r="N19" s="19">
        <f>Investments!N19</f>
        <v>783643</v>
      </c>
      <c r="O19" s="19">
        <f>Investments!O19</f>
        <v>0</v>
      </c>
      <c r="P19" s="19">
        <f>Investments!P19</f>
        <v>0</v>
      </c>
      <c r="Q19" s="20">
        <f>Investments!Q19</f>
        <v>3886201</v>
      </c>
    </row>
    <row r="20" spans="2:17" ht="30.75" customHeight="1" x14ac:dyDescent="0.3">
      <c r="B20" s="6" t="s">
        <v>35</v>
      </c>
      <c r="C20" s="19">
        <f>Investments!C20</f>
        <v>163039</v>
      </c>
      <c r="D20" s="19">
        <f>Investments!D20</f>
        <v>5624</v>
      </c>
      <c r="E20" s="19">
        <f>Investments!E20</f>
        <v>5624</v>
      </c>
      <c r="F20" s="19">
        <f>Investments!F20</f>
        <v>0</v>
      </c>
      <c r="G20" s="19">
        <f>Investments!G20</f>
        <v>31068</v>
      </c>
      <c r="H20" s="19">
        <f>Investments!H20</f>
        <v>31068</v>
      </c>
      <c r="I20" s="19">
        <f>Investments!I20</f>
        <v>0</v>
      </c>
      <c r="J20" s="19">
        <f>Investments!J20</f>
        <v>0</v>
      </c>
      <c r="K20" s="19">
        <f>Investments!K20</f>
        <v>0</v>
      </c>
      <c r="L20" s="19">
        <f>Investments!L20</f>
        <v>0</v>
      </c>
      <c r="M20" s="19">
        <f>Investments!M20</f>
        <v>1586</v>
      </c>
      <c r="N20" s="19">
        <f>Investments!N20</f>
        <v>11121</v>
      </c>
      <c r="O20" s="19">
        <f>Investments!O20</f>
        <v>0</v>
      </c>
      <c r="P20" s="19">
        <f>Investments!P20</f>
        <v>0</v>
      </c>
      <c r="Q20" s="20">
        <f>Investments!Q20</f>
        <v>147129</v>
      </c>
    </row>
    <row r="21" spans="2:17" ht="30.75" customHeight="1" x14ac:dyDescent="0.3">
      <c r="B21" s="166" t="s">
        <v>198</v>
      </c>
      <c r="C21" s="19">
        <f>Investments!C21</f>
        <v>344271</v>
      </c>
      <c r="D21" s="19">
        <f>Investments!D21</f>
        <v>7487</v>
      </c>
      <c r="E21" s="19">
        <f>Investments!E21</f>
        <v>7487</v>
      </c>
      <c r="F21" s="19">
        <f>Investments!F21</f>
        <v>-4145</v>
      </c>
      <c r="G21" s="19">
        <f>Investments!G21</f>
        <v>29779</v>
      </c>
      <c r="H21" s="19">
        <f>Investments!H21</f>
        <v>29779</v>
      </c>
      <c r="I21" s="19">
        <f>Investments!I21</f>
        <v>0</v>
      </c>
      <c r="J21" s="19">
        <f>Investments!J21</f>
        <v>0</v>
      </c>
      <c r="K21" s="19">
        <f>Investments!K21</f>
        <v>0</v>
      </c>
      <c r="L21" s="19">
        <f>Investments!L21</f>
        <v>0</v>
      </c>
      <c r="M21" s="19">
        <f>Investments!M21</f>
        <v>3895</v>
      </c>
      <c r="N21" s="19">
        <f>Investments!N21</f>
        <v>0</v>
      </c>
      <c r="O21" s="19">
        <f>Investments!O21</f>
        <v>0</v>
      </c>
      <c r="P21" s="19">
        <f>Investments!P21</f>
        <v>0</v>
      </c>
      <c r="Q21" s="20">
        <f>Investments!Q21</f>
        <v>313940</v>
      </c>
    </row>
    <row r="22" spans="2:17" ht="30.75" customHeight="1" x14ac:dyDescent="0.3">
      <c r="B22" s="6" t="s">
        <v>60</v>
      </c>
      <c r="C22" s="19">
        <f>Investments!C22</f>
        <v>6363955</v>
      </c>
      <c r="D22" s="19">
        <f>Investments!D22</f>
        <v>632986</v>
      </c>
      <c r="E22" s="19">
        <f>Investments!E22</f>
        <v>632986</v>
      </c>
      <c r="F22" s="19">
        <f>Investments!F22</f>
        <v>0</v>
      </c>
      <c r="G22" s="19">
        <f>Investments!G22</f>
        <v>793199</v>
      </c>
      <c r="H22" s="19">
        <f>Investments!H22</f>
        <v>52441</v>
      </c>
      <c r="I22" s="19">
        <f>Investments!I22</f>
        <v>699586</v>
      </c>
      <c r="J22" s="19">
        <f>Investments!J22</f>
        <v>0</v>
      </c>
      <c r="K22" s="19">
        <f>Investments!K22</f>
        <v>0</v>
      </c>
      <c r="L22" s="19">
        <f>Investments!L22</f>
        <v>0</v>
      </c>
      <c r="M22" s="19">
        <f>Investments!M22</f>
        <v>0</v>
      </c>
      <c r="N22" s="19">
        <f>Investments!N22</f>
        <v>519569</v>
      </c>
      <c r="O22" s="19">
        <f>Investments!O22</f>
        <v>21281</v>
      </c>
      <c r="P22" s="19">
        <f>Investments!P22</f>
        <v>0</v>
      </c>
      <c r="Q22" s="20">
        <f>Investments!Q22</f>
        <v>6743201</v>
      </c>
    </row>
    <row r="23" spans="2:17" ht="30.75" customHeight="1" x14ac:dyDescent="0.3">
      <c r="B23" s="6" t="s">
        <v>61</v>
      </c>
      <c r="C23" s="19">
        <f>Investments!C23</f>
        <v>189283</v>
      </c>
      <c r="D23" s="19">
        <f>Investments!D23</f>
        <v>63115</v>
      </c>
      <c r="E23" s="19">
        <f>Investments!E23</f>
        <v>63115</v>
      </c>
      <c r="F23" s="19">
        <f>Investments!F23</f>
        <v>0</v>
      </c>
      <c r="G23" s="19">
        <f>Investments!G23</f>
        <v>0</v>
      </c>
      <c r="H23" s="19">
        <f>Investments!H23</f>
        <v>0</v>
      </c>
      <c r="I23" s="19">
        <f>Investments!I23</f>
        <v>0</v>
      </c>
      <c r="J23" s="19">
        <f>Investments!J23</f>
        <v>0</v>
      </c>
      <c r="K23" s="19">
        <f>Investments!K23</f>
        <v>0</v>
      </c>
      <c r="L23" s="19">
        <f>Investments!L23</f>
        <v>0</v>
      </c>
      <c r="M23" s="19">
        <f>Investments!M23</f>
        <v>0</v>
      </c>
      <c r="N23" s="19">
        <f>Investments!N23</f>
        <v>0</v>
      </c>
      <c r="O23" s="19">
        <f>Investments!O23</f>
        <v>0</v>
      </c>
      <c r="P23" s="19">
        <f>Investments!P23</f>
        <v>0</v>
      </c>
      <c r="Q23" s="20">
        <f>Investments!Q23</f>
        <v>252398</v>
      </c>
    </row>
    <row r="24" spans="2:17" ht="30.75" customHeight="1" x14ac:dyDescent="0.3">
      <c r="B24" s="6" t="s">
        <v>136</v>
      </c>
      <c r="C24" s="19">
        <f>Investments!C24</f>
        <v>0</v>
      </c>
      <c r="D24" s="19">
        <f>Investments!D24</f>
        <v>0</v>
      </c>
      <c r="E24" s="19">
        <f>Investments!E24</f>
        <v>0</v>
      </c>
      <c r="F24" s="19">
        <f>Investments!F24</f>
        <v>0</v>
      </c>
      <c r="G24" s="19">
        <f>Investments!G24</f>
        <v>0</v>
      </c>
      <c r="H24" s="19">
        <f>Investments!H24</f>
        <v>0</v>
      </c>
      <c r="I24" s="19">
        <f>Investments!I24</f>
        <v>0</v>
      </c>
      <c r="J24" s="19">
        <f>Investments!J24</f>
        <v>0</v>
      </c>
      <c r="K24" s="19">
        <f>Investments!K24</f>
        <v>0</v>
      </c>
      <c r="L24" s="19">
        <f>Investments!L24</f>
        <v>0</v>
      </c>
      <c r="M24" s="19">
        <f>Investments!M24</f>
        <v>0</v>
      </c>
      <c r="N24" s="19">
        <f>Investments!N24</f>
        <v>0</v>
      </c>
      <c r="O24" s="19">
        <f>Investments!O24</f>
        <v>0</v>
      </c>
      <c r="P24" s="19">
        <f>Investments!P24</f>
        <v>0</v>
      </c>
      <c r="Q24" s="20">
        <f>Investments!Q24</f>
        <v>0</v>
      </c>
    </row>
    <row r="25" spans="2:17" ht="30.75" customHeight="1" x14ac:dyDescent="0.3">
      <c r="B25" s="6" t="s">
        <v>137</v>
      </c>
      <c r="C25" s="19">
        <f>Investments!C25</f>
        <v>0</v>
      </c>
      <c r="D25" s="19">
        <f>Investments!D25</f>
        <v>0</v>
      </c>
      <c r="E25" s="19">
        <f>Investments!E25</f>
        <v>0</v>
      </c>
      <c r="F25" s="19">
        <f>Investments!F25</f>
        <v>0</v>
      </c>
      <c r="G25" s="19">
        <f>Investments!G25</f>
        <v>0</v>
      </c>
      <c r="H25" s="19">
        <f>Investments!H25</f>
        <v>0</v>
      </c>
      <c r="I25" s="19">
        <f>Investments!I25</f>
        <v>0</v>
      </c>
      <c r="J25" s="19">
        <f>Investments!J25</f>
        <v>0</v>
      </c>
      <c r="K25" s="19">
        <f>Investments!K25</f>
        <v>0</v>
      </c>
      <c r="L25" s="19">
        <f>Investments!L25</f>
        <v>0</v>
      </c>
      <c r="M25" s="19">
        <f>Investments!M25</f>
        <v>0</v>
      </c>
      <c r="N25" s="19">
        <f>Investments!N25</f>
        <v>0</v>
      </c>
      <c r="O25" s="19">
        <f>Investments!O25</f>
        <v>0</v>
      </c>
      <c r="P25" s="19">
        <f>Investments!P25</f>
        <v>0</v>
      </c>
      <c r="Q25" s="20">
        <f>Investments!Q25</f>
        <v>0</v>
      </c>
    </row>
    <row r="26" spans="2:17" ht="30.75" customHeight="1" x14ac:dyDescent="0.3">
      <c r="B26" s="6" t="s">
        <v>154</v>
      </c>
      <c r="C26" s="19">
        <f>Investments!C26</f>
        <v>4856628</v>
      </c>
      <c r="D26" s="19">
        <f>Investments!D26</f>
        <v>500636</v>
      </c>
      <c r="E26" s="19">
        <f>Investments!E26</f>
        <v>500636</v>
      </c>
      <c r="F26" s="19">
        <f>Investments!F26</f>
        <v>0</v>
      </c>
      <c r="G26" s="19">
        <f>Investments!G26</f>
        <v>1364035</v>
      </c>
      <c r="H26" s="19">
        <f>Investments!H26</f>
        <v>1363574</v>
      </c>
      <c r="I26" s="19">
        <f>Investments!I26</f>
        <v>0</v>
      </c>
      <c r="J26" s="19">
        <f>Investments!J26</f>
        <v>0</v>
      </c>
      <c r="K26" s="19">
        <f>Investments!K26</f>
        <v>0</v>
      </c>
      <c r="L26" s="19">
        <f>Investments!L26</f>
        <v>123153</v>
      </c>
      <c r="M26" s="19">
        <f>Investments!M26</f>
        <v>188366</v>
      </c>
      <c r="N26" s="19">
        <f>Investments!N26</f>
        <v>664351</v>
      </c>
      <c r="O26" s="19">
        <f>Investments!O26</f>
        <v>0</v>
      </c>
      <c r="P26" s="19">
        <f>Investments!P26</f>
        <v>0</v>
      </c>
      <c r="Q26" s="20">
        <f>Investments!Q26</f>
        <v>4346521</v>
      </c>
    </row>
    <row r="27" spans="2:17" ht="30.75" customHeight="1" x14ac:dyDescent="0.3">
      <c r="B27" s="6" t="s">
        <v>38</v>
      </c>
      <c r="C27" s="19">
        <f>Investments!C27</f>
        <v>0</v>
      </c>
      <c r="D27" s="19">
        <f>Investments!D27</f>
        <v>0</v>
      </c>
      <c r="E27" s="19">
        <f>Investments!E27</f>
        <v>0</v>
      </c>
      <c r="F27" s="19">
        <f>Investments!F27</f>
        <v>0</v>
      </c>
      <c r="G27" s="19">
        <f>Investments!G27</f>
        <v>0</v>
      </c>
      <c r="H27" s="19">
        <f>Investments!H27</f>
        <v>0</v>
      </c>
      <c r="I27" s="19">
        <f>Investments!I27</f>
        <v>0</v>
      </c>
      <c r="J27" s="19">
        <f>Investments!J27</f>
        <v>0</v>
      </c>
      <c r="K27" s="19">
        <f>Investments!K27</f>
        <v>0</v>
      </c>
      <c r="L27" s="19">
        <f>Investments!L27</f>
        <v>0</v>
      </c>
      <c r="M27" s="19">
        <f>Investments!M27</f>
        <v>0</v>
      </c>
      <c r="N27" s="19">
        <f>Investments!N27</f>
        <v>0</v>
      </c>
      <c r="O27" s="19">
        <f>Investments!O27</f>
        <v>0</v>
      </c>
      <c r="P27" s="19">
        <f>Investments!P27</f>
        <v>0</v>
      </c>
      <c r="Q27" s="20">
        <f>Investments!Q27</f>
        <v>0</v>
      </c>
    </row>
    <row r="28" spans="2:17" ht="30.75" customHeight="1" x14ac:dyDescent="0.3">
      <c r="B28" s="6" t="s">
        <v>62</v>
      </c>
      <c r="C28" s="19">
        <f>Investments!C28</f>
        <v>15884</v>
      </c>
      <c r="D28" s="19">
        <f>Investments!D28</f>
        <v>122350</v>
      </c>
      <c r="E28" s="19">
        <f>Investments!E28</f>
        <v>122350</v>
      </c>
      <c r="F28" s="19">
        <f>Investments!F28</f>
        <v>0</v>
      </c>
      <c r="G28" s="19">
        <f>Investments!G28</f>
        <v>15437</v>
      </c>
      <c r="H28" s="19">
        <f>Investments!H28</f>
        <v>15437</v>
      </c>
      <c r="I28" s="19">
        <f>Investments!I28</f>
        <v>0</v>
      </c>
      <c r="J28" s="19">
        <f>Investments!J28</f>
        <v>0</v>
      </c>
      <c r="K28" s="19">
        <f>Investments!K28</f>
        <v>0</v>
      </c>
      <c r="L28" s="19">
        <f>Investments!L28</f>
        <v>7075</v>
      </c>
      <c r="M28" s="19">
        <f>Investments!M28</f>
        <v>16754</v>
      </c>
      <c r="N28" s="19">
        <f>Investments!N28</f>
        <v>16921</v>
      </c>
      <c r="O28" s="19">
        <f>Investments!O28</f>
        <v>0</v>
      </c>
      <c r="P28" s="19">
        <f>Investments!P28</f>
        <v>0</v>
      </c>
      <c r="Q28" s="20">
        <f>Investments!Q28</f>
        <v>115889</v>
      </c>
    </row>
    <row r="29" spans="2:17" ht="30.75" customHeight="1" x14ac:dyDescent="0.3">
      <c r="B29" s="6" t="s">
        <v>63</v>
      </c>
      <c r="C29" s="19">
        <f>Investments!C29</f>
        <v>0</v>
      </c>
      <c r="D29" s="19">
        <f>Investments!D29</f>
        <v>0</v>
      </c>
      <c r="E29" s="19">
        <f>Investments!E29</f>
        <v>0</v>
      </c>
      <c r="F29" s="19">
        <f>Investments!F29</f>
        <v>0</v>
      </c>
      <c r="G29" s="19">
        <f>Investments!G29</f>
        <v>0</v>
      </c>
      <c r="H29" s="19">
        <f>Investments!H29</f>
        <v>0</v>
      </c>
      <c r="I29" s="19">
        <f>Investments!I29</f>
        <v>0</v>
      </c>
      <c r="J29" s="19">
        <f>Investments!J29</f>
        <v>0</v>
      </c>
      <c r="K29" s="19">
        <f>Investments!K29</f>
        <v>0</v>
      </c>
      <c r="L29" s="19">
        <f>Investments!L29</f>
        <v>0</v>
      </c>
      <c r="M29" s="19">
        <f>Investments!M29</f>
        <v>0</v>
      </c>
      <c r="N29" s="19">
        <f>Investments!N29</f>
        <v>0</v>
      </c>
      <c r="O29" s="19">
        <f>Investments!O29</f>
        <v>0</v>
      </c>
      <c r="P29" s="19">
        <f>Investments!P29</f>
        <v>0</v>
      </c>
      <c r="Q29" s="20">
        <f>Investments!Q29</f>
        <v>0</v>
      </c>
    </row>
    <row r="30" spans="2:17" ht="30.75" customHeight="1" x14ac:dyDescent="0.3">
      <c r="B30" s="6" t="s">
        <v>64</v>
      </c>
      <c r="C30" s="19">
        <f>Investments!C30</f>
        <v>867854</v>
      </c>
      <c r="D30" s="19">
        <f>Investments!D30</f>
        <v>41489</v>
      </c>
      <c r="E30" s="19">
        <f>Investments!E30</f>
        <v>41489</v>
      </c>
      <c r="F30" s="19">
        <f>Investments!F30</f>
        <v>0</v>
      </c>
      <c r="G30" s="19">
        <f>Investments!G30</f>
        <v>103683</v>
      </c>
      <c r="H30" s="19">
        <f>Investments!H30</f>
        <v>61578</v>
      </c>
      <c r="I30" s="19">
        <f>Investments!I30</f>
        <v>42435</v>
      </c>
      <c r="J30" s="19">
        <f>Investments!J30</f>
        <v>0</v>
      </c>
      <c r="K30" s="19">
        <f>Investments!K30</f>
        <v>0</v>
      </c>
      <c r="L30" s="19">
        <f>Investments!L30</f>
        <v>0</v>
      </c>
      <c r="M30" s="19">
        <f>Investments!M30</f>
        <v>0</v>
      </c>
      <c r="N30" s="19">
        <f>Investments!N30</f>
        <v>90488</v>
      </c>
      <c r="O30" s="19">
        <f>Investments!O30</f>
        <v>0</v>
      </c>
      <c r="P30" s="19">
        <f>Investments!P30</f>
        <v>0</v>
      </c>
      <c r="Q30" s="20">
        <f>Investments!Q30</f>
        <v>895817</v>
      </c>
    </row>
    <row r="31" spans="2:17" ht="30.75" customHeight="1" x14ac:dyDescent="0.3">
      <c r="B31" s="58" t="s">
        <v>45</v>
      </c>
      <c r="C31" s="59">
        <f t="shared" ref="C31:Q31" si="0">SUM(C6:C30)</f>
        <v>19745093</v>
      </c>
      <c r="D31" s="59">
        <f t="shared" si="0"/>
        <v>2735649</v>
      </c>
      <c r="E31" s="59">
        <f t="shared" si="0"/>
        <v>2735519</v>
      </c>
      <c r="F31" s="59">
        <f t="shared" si="0"/>
        <v>-4145</v>
      </c>
      <c r="G31" s="59">
        <f t="shared" si="0"/>
        <v>4588892</v>
      </c>
      <c r="H31" s="59">
        <f t="shared" si="0"/>
        <v>3525620</v>
      </c>
      <c r="I31" s="59">
        <f t="shared" si="0"/>
        <v>925889</v>
      </c>
      <c r="J31" s="59">
        <f t="shared" si="0"/>
        <v>171565</v>
      </c>
      <c r="K31" s="59">
        <f t="shared" si="0"/>
        <v>0</v>
      </c>
      <c r="L31" s="59">
        <f t="shared" si="0"/>
        <v>278736</v>
      </c>
      <c r="M31" s="59">
        <f t="shared" si="0"/>
        <v>603527</v>
      </c>
      <c r="N31" s="59">
        <f t="shared" si="0"/>
        <v>2249590</v>
      </c>
      <c r="O31" s="59">
        <f t="shared" si="0"/>
        <v>21281</v>
      </c>
      <c r="P31" s="59">
        <f t="shared" si="0"/>
        <v>0</v>
      </c>
      <c r="Q31" s="59">
        <f t="shared" si="0"/>
        <v>19199437</v>
      </c>
    </row>
    <row r="32" spans="2:17" ht="30.75" customHeight="1" x14ac:dyDescent="0.3">
      <c r="B32" s="256" t="s">
        <v>46</v>
      </c>
      <c r="C32" s="257"/>
      <c r="D32" s="257"/>
      <c r="E32" s="257"/>
      <c r="F32" s="257"/>
      <c r="G32" s="257"/>
      <c r="H32" s="257"/>
      <c r="I32" s="257"/>
      <c r="J32" s="257"/>
      <c r="K32" s="257"/>
      <c r="L32" s="257"/>
      <c r="M32" s="257"/>
      <c r="N32" s="257"/>
      <c r="O32" s="257"/>
      <c r="P32" s="257"/>
      <c r="Q32" s="258"/>
    </row>
    <row r="33" spans="2:17" ht="30.75" customHeight="1" x14ac:dyDescent="0.3">
      <c r="B33" s="6" t="s">
        <v>47</v>
      </c>
      <c r="C33" s="19">
        <f>Investments!C33</f>
        <v>0</v>
      </c>
      <c r="D33" s="19">
        <f>Investments!D33</f>
        <v>0</v>
      </c>
      <c r="E33" s="19">
        <f>Investments!E33</f>
        <v>0</v>
      </c>
      <c r="F33" s="19">
        <f>Investments!F33</f>
        <v>0</v>
      </c>
      <c r="G33" s="19">
        <f>Investments!G33</f>
        <v>0</v>
      </c>
      <c r="H33" s="19">
        <f>Investments!H33</f>
        <v>0</v>
      </c>
      <c r="I33" s="19">
        <f>Investments!I33</f>
        <v>0</v>
      </c>
      <c r="J33" s="19">
        <f>Investments!J33</f>
        <v>0</v>
      </c>
      <c r="K33" s="19">
        <f>Investments!K33</f>
        <v>0</v>
      </c>
      <c r="L33" s="19">
        <f>Investments!L33</f>
        <v>0</v>
      </c>
      <c r="M33" s="19">
        <f>Investments!M33</f>
        <v>0</v>
      </c>
      <c r="N33" s="19">
        <f>Investments!N33</f>
        <v>0</v>
      </c>
      <c r="O33" s="19">
        <f>Investments!O33</f>
        <v>0</v>
      </c>
      <c r="P33" s="19">
        <f>Investments!P33</f>
        <v>0</v>
      </c>
      <c r="Q33" s="19">
        <f>Investments!Q33</f>
        <v>0</v>
      </c>
    </row>
    <row r="34" spans="2:17" ht="30.75" customHeight="1" x14ac:dyDescent="0.3">
      <c r="B34" s="6" t="s">
        <v>79</v>
      </c>
      <c r="C34" s="19">
        <f>Investments!C34</f>
        <v>0</v>
      </c>
      <c r="D34" s="19">
        <f>Investments!D34</f>
        <v>0</v>
      </c>
      <c r="E34" s="19">
        <f>Investments!E34</f>
        <v>0</v>
      </c>
      <c r="F34" s="19">
        <f>Investments!F34</f>
        <v>0</v>
      </c>
      <c r="G34" s="19">
        <f>Investments!G34</f>
        <v>0</v>
      </c>
      <c r="H34" s="19">
        <f>Investments!H34</f>
        <v>0</v>
      </c>
      <c r="I34" s="19">
        <f>Investments!I34</f>
        <v>0</v>
      </c>
      <c r="J34" s="19">
        <f>Investments!J34</f>
        <v>0</v>
      </c>
      <c r="K34" s="19">
        <f>Investments!K34</f>
        <v>0</v>
      </c>
      <c r="L34" s="19">
        <f>Investments!L34</f>
        <v>0</v>
      </c>
      <c r="M34" s="19">
        <f>Investments!M34</f>
        <v>0</v>
      </c>
      <c r="N34" s="19">
        <f>Investments!N34</f>
        <v>0</v>
      </c>
      <c r="O34" s="19">
        <f>Investments!O34</f>
        <v>0</v>
      </c>
      <c r="P34" s="19">
        <f>Investments!P34</f>
        <v>0</v>
      </c>
      <c r="Q34" s="19">
        <f>Investments!Q34</f>
        <v>0</v>
      </c>
    </row>
    <row r="35" spans="2:17" ht="30.75" customHeight="1" x14ac:dyDescent="0.3">
      <c r="B35" s="6" t="s">
        <v>48</v>
      </c>
      <c r="C35" s="19">
        <f>Investments!C35</f>
        <v>0</v>
      </c>
      <c r="D35" s="19">
        <f>Investments!D35</f>
        <v>0</v>
      </c>
      <c r="E35" s="19">
        <f>Investments!E35</f>
        <v>0</v>
      </c>
      <c r="F35" s="19">
        <f>Investments!F35</f>
        <v>0</v>
      </c>
      <c r="G35" s="19">
        <f>Investments!G35</f>
        <v>0</v>
      </c>
      <c r="H35" s="19">
        <f>Investments!H35</f>
        <v>0</v>
      </c>
      <c r="I35" s="19">
        <f>Investments!I35</f>
        <v>0</v>
      </c>
      <c r="J35" s="19">
        <f>Investments!J35</f>
        <v>0</v>
      </c>
      <c r="K35" s="19">
        <f>Investments!K35</f>
        <v>0</v>
      </c>
      <c r="L35" s="19">
        <f>Investments!L35</f>
        <v>0</v>
      </c>
      <c r="M35" s="19">
        <f>Investments!M35</f>
        <v>0</v>
      </c>
      <c r="N35" s="19">
        <f>Investments!N35</f>
        <v>0</v>
      </c>
      <c r="O35" s="19">
        <f>Investments!O35</f>
        <v>0</v>
      </c>
      <c r="P35" s="19">
        <f>Investments!P35</f>
        <v>0</v>
      </c>
      <c r="Q35" s="19">
        <f>Investments!Q35</f>
        <v>0</v>
      </c>
    </row>
    <row r="36" spans="2:17" ht="30.75" customHeight="1" x14ac:dyDescent="0.3">
      <c r="B36" s="58" t="s">
        <v>45</v>
      </c>
      <c r="C36" s="59">
        <f>SUM(C33:C35)</f>
        <v>0</v>
      </c>
      <c r="D36" s="59">
        <f t="shared" ref="D36:Q36" si="1">SUM(D33:D35)</f>
        <v>0</v>
      </c>
      <c r="E36" s="59">
        <f t="shared" si="1"/>
        <v>0</v>
      </c>
      <c r="F36" s="59">
        <f t="shared" si="1"/>
        <v>0</v>
      </c>
      <c r="G36" s="59">
        <f t="shared" si="1"/>
        <v>0</v>
      </c>
      <c r="H36" s="59">
        <f t="shared" si="1"/>
        <v>0</v>
      </c>
      <c r="I36" s="59">
        <f t="shared" si="1"/>
        <v>0</v>
      </c>
      <c r="J36" s="59">
        <f t="shared" si="1"/>
        <v>0</v>
      </c>
      <c r="K36" s="59">
        <f t="shared" si="1"/>
        <v>0</v>
      </c>
      <c r="L36" s="59">
        <f t="shared" si="1"/>
        <v>0</v>
      </c>
      <c r="M36" s="59">
        <f t="shared" si="1"/>
        <v>0</v>
      </c>
      <c r="N36" s="59">
        <f t="shared" si="1"/>
        <v>0</v>
      </c>
      <c r="O36" s="59">
        <f t="shared" si="1"/>
        <v>0</v>
      </c>
      <c r="P36" s="59">
        <f t="shared" si="1"/>
        <v>0</v>
      </c>
      <c r="Q36" s="59">
        <f t="shared" si="1"/>
        <v>0</v>
      </c>
    </row>
    <row r="37" spans="2:17" x14ac:dyDescent="0.3">
      <c r="B37" s="260" t="s">
        <v>50</v>
      </c>
      <c r="C37" s="260"/>
      <c r="D37" s="260"/>
      <c r="E37" s="260"/>
      <c r="F37" s="260"/>
      <c r="G37" s="260"/>
      <c r="H37" s="260"/>
      <c r="I37" s="260"/>
      <c r="J37" s="260"/>
      <c r="K37" s="260"/>
      <c r="L37" s="260"/>
      <c r="M37" s="260"/>
      <c r="N37" s="260"/>
      <c r="O37" s="260"/>
      <c r="P37" s="260"/>
      <c r="Q37" s="260"/>
    </row>
    <row r="38" spans="2:17" x14ac:dyDescent="0.3">
      <c r="Q38" s="167"/>
    </row>
    <row r="39" spans="2:17" x14ac:dyDescent="0.3">
      <c r="C39" s="16"/>
      <c r="D39" s="16"/>
      <c r="E39" s="16"/>
      <c r="F39" s="16"/>
      <c r="G39" s="16"/>
      <c r="H39" s="16"/>
      <c r="I39" s="16"/>
      <c r="J39" s="16"/>
      <c r="K39" s="16"/>
      <c r="L39" s="16"/>
      <c r="M39" s="16"/>
      <c r="N39" s="16"/>
      <c r="O39" s="16"/>
      <c r="P39" s="16"/>
      <c r="Q39" s="16"/>
    </row>
    <row r="42" spans="2:17" x14ac:dyDescent="0.3">
      <c r="Q42" s="169"/>
    </row>
  </sheetData>
  <sheetProtection algorithmName="SHA-512" hashValue="R9zQiJ3H47fCgs2XInbtlIiL1Crvsf5hXyDRtw9kpmMmL2oH7awPY4kWIKMojJDzGzwCqVFSlmJEON19JuGRXA==" saltValue="k2k/J6rMcdtvqLMBB9S0fw==" spinCount="100000" sheet="1" objects="1" scenarios="1"/>
  <mergeCells count="4">
    <mergeCell ref="B3:Q3"/>
    <mergeCell ref="B5:Q5"/>
    <mergeCell ref="B32:Q32"/>
    <mergeCell ref="B37:Q37"/>
  </mergeCells>
  <pageMargins left="0.7" right="0.7" top="0.75" bottom="0.75" header="0.3" footer="0.3"/>
  <pageSetup paperSize="9" scale="37"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tabColor rgb="FF92D050"/>
    <pageSetUpPr fitToPage="1"/>
  </sheetPr>
  <dimension ref="B2:Q37"/>
  <sheetViews>
    <sheetView showGridLines="0" zoomScale="80" zoomScaleNormal="80" workbookViewId="0">
      <selection activeCell="F16" sqref="F16"/>
    </sheetView>
  </sheetViews>
  <sheetFormatPr defaultColWidth="15.54296875" defaultRowHeight="14" x14ac:dyDescent="0.3"/>
  <cols>
    <col min="1" max="1" width="15.54296875" style="4"/>
    <col min="2" max="2" width="44.54296875" style="4" customWidth="1"/>
    <col min="3" max="16" width="20.453125" style="4" customWidth="1"/>
    <col min="17" max="17" width="20.453125" style="8" customWidth="1"/>
    <col min="18" max="16384" width="15.54296875" style="4"/>
  </cols>
  <sheetData>
    <row r="2" spans="2:17" ht="8.25" customHeight="1" x14ac:dyDescent="0.3"/>
    <row r="3" spans="2:17" ht="26.25" customHeight="1" x14ac:dyDescent="0.3">
      <c r="B3" s="264" t="s">
        <v>296</v>
      </c>
      <c r="C3" s="264"/>
      <c r="D3" s="264"/>
      <c r="E3" s="264"/>
      <c r="F3" s="264"/>
      <c r="G3" s="264"/>
      <c r="H3" s="264"/>
      <c r="I3" s="264"/>
      <c r="J3" s="264"/>
      <c r="K3" s="264"/>
      <c r="L3" s="264"/>
      <c r="M3" s="264"/>
      <c r="N3" s="264"/>
      <c r="O3" s="264"/>
      <c r="P3" s="264"/>
      <c r="Q3" s="264"/>
    </row>
    <row r="4" spans="2:17" s="15" customFormat="1" ht="28" x14ac:dyDescent="0.3">
      <c r="B4" s="64" t="s">
        <v>0</v>
      </c>
      <c r="C4" s="66" t="s">
        <v>66</v>
      </c>
      <c r="D4" s="66" t="s">
        <v>67</v>
      </c>
      <c r="E4" s="66" t="s">
        <v>68</v>
      </c>
      <c r="F4" s="66" t="s">
        <v>69</v>
      </c>
      <c r="G4" s="66" t="s">
        <v>70</v>
      </c>
      <c r="H4" s="66" t="s">
        <v>87</v>
      </c>
      <c r="I4" s="172" t="s">
        <v>71</v>
      </c>
      <c r="J4" s="66" t="s">
        <v>72</v>
      </c>
      <c r="K4" s="66" t="s">
        <v>73</v>
      </c>
      <c r="L4" s="66" t="s">
        <v>74</v>
      </c>
      <c r="M4" s="66" t="s">
        <v>75</v>
      </c>
      <c r="N4" s="66" t="s">
        <v>2</v>
      </c>
      <c r="O4" s="66" t="s">
        <v>76</v>
      </c>
      <c r="P4" s="66" t="s">
        <v>77</v>
      </c>
      <c r="Q4" s="66" t="s">
        <v>78</v>
      </c>
    </row>
    <row r="5" spans="2:17" ht="33.75" customHeight="1" x14ac:dyDescent="0.3">
      <c r="B5" s="256" t="s">
        <v>16</v>
      </c>
      <c r="C5" s="257"/>
      <c r="D5" s="257"/>
      <c r="E5" s="257"/>
      <c r="F5" s="257"/>
      <c r="G5" s="257"/>
      <c r="H5" s="257"/>
      <c r="I5" s="257"/>
      <c r="J5" s="257"/>
      <c r="K5" s="257"/>
      <c r="L5" s="257"/>
      <c r="M5" s="257"/>
      <c r="N5" s="257"/>
      <c r="O5" s="257"/>
      <c r="P5" s="257"/>
      <c r="Q5" s="258"/>
    </row>
    <row r="6" spans="2:17" ht="27.75" customHeight="1" x14ac:dyDescent="0.3">
      <c r="B6" s="6" t="s">
        <v>51</v>
      </c>
      <c r="C6" s="179">
        <v>0</v>
      </c>
      <c r="D6" s="179">
        <v>0</v>
      </c>
      <c r="E6" s="179">
        <v>0</v>
      </c>
      <c r="F6" s="179">
        <v>0</v>
      </c>
      <c r="G6" s="179">
        <v>0</v>
      </c>
      <c r="H6" s="179">
        <v>0</v>
      </c>
      <c r="I6" s="179">
        <v>0</v>
      </c>
      <c r="J6" s="179">
        <v>0</v>
      </c>
      <c r="K6" s="179">
        <v>0</v>
      </c>
      <c r="L6" s="179">
        <v>0</v>
      </c>
      <c r="M6" s="179">
        <v>0</v>
      </c>
      <c r="N6" s="179">
        <v>0</v>
      </c>
      <c r="O6" s="179">
        <v>0</v>
      </c>
      <c r="P6" s="179">
        <v>0</v>
      </c>
      <c r="Q6" s="180">
        <v>0</v>
      </c>
    </row>
    <row r="7" spans="2:17" ht="27.75" customHeight="1" x14ac:dyDescent="0.3">
      <c r="B7" s="6" t="s">
        <v>144</v>
      </c>
      <c r="C7" s="179">
        <v>0</v>
      </c>
      <c r="D7" s="179">
        <v>0</v>
      </c>
      <c r="E7" s="179">
        <v>0</v>
      </c>
      <c r="F7" s="179">
        <v>0</v>
      </c>
      <c r="G7" s="179">
        <v>0</v>
      </c>
      <c r="H7" s="179">
        <v>0</v>
      </c>
      <c r="I7" s="179">
        <v>0</v>
      </c>
      <c r="J7" s="179">
        <v>0</v>
      </c>
      <c r="K7" s="179">
        <v>0</v>
      </c>
      <c r="L7" s="179">
        <v>0</v>
      </c>
      <c r="M7" s="179">
        <v>0</v>
      </c>
      <c r="N7" s="179">
        <v>0</v>
      </c>
      <c r="O7" s="179">
        <v>0</v>
      </c>
      <c r="P7" s="179">
        <v>0</v>
      </c>
      <c r="Q7" s="180">
        <v>0</v>
      </c>
    </row>
    <row r="8" spans="2:17" ht="27.75" customHeight="1" x14ac:dyDescent="0.3">
      <c r="B8" s="6" t="s">
        <v>153</v>
      </c>
      <c r="C8" s="179">
        <v>0</v>
      </c>
      <c r="D8" s="179">
        <v>0</v>
      </c>
      <c r="E8" s="179">
        <v>0</v>
      </c>
      <c r="F8" s="179">
        <v>0</v>
      </c>
      <c r="G8" s="179">
        <v>0</v>
      </c>
      <c r="H8" s="179">
        <v>0</v>
      </c>
      <c r="I8" s="179">
        <v>0</v>
      </c>
      <c r="J8" s="179">
        <v>0</v>
      </c>
      <c r="K8" s="179">
        <v>0</v>
      </c>
      <c r="L8" s="179">
        <v>0</v>
      </c>
      <c r="M8" s="179">
        <v>0</v>
      </c>
      <c r="N8" s="179">
        <v>0</v>
      </c>
      <c r="O8" s="179">
        <v>0</v>
      </c>
      <c r="P8" s="179">
        <v>0</v>
      </c>
      <c r="Q8" s="180">
        <v>0</v>
      </c>
    </row>
    <row r="9" spans="2:17" ht="27.75" customHeight="1" x14ac:dyDescent="0.3">
      <c r="B9" s="6" t="s">
        <v>52</v>
      </c>
      <c r="C9" s="179">
        <v>0</v>
      </c>
      <c r="D9" s="179">
        <v>0</v>
      </c>
      <c r="E9" s="179">
        <v>0</v>
      </c>
      <c r="F9" s="179">
        <v>0</v>
      </c>
      <c r="G9" s="179">
        <v>0</v>
      </c>
      <c r="H9" s="179">
        <v>0</v>
      </c>
      <c r="I9" s="179">
        <v>0</v>
      </c>
      <c r="J9" s="179">
        <v>0</v>
      </c>
      <c r="K9" s="179">
        <v>0</v>
      </c>
      <c r="L9" s="179">
        <v>0</v>
      </c>
      <c r="M9" s="179">
        <v>0</v>
      </c>
      <c r="N9" s="179">
        <v>0</v>
      </c>
      <c r="O9" s="179">
        <v>0</v>
      </c>
      <c r="P9" s="179">
        <v>0</v>
      </c>
      <c r="Q9" s="180">
        <v>0</v>
      </c>
    </row>
    <row r="10" spans="2:17" ht="27.75" customHeight="1" x14ac:dyDescent="0.3">
      <c r="B10" s="6" t="s">
        <v>53</v>
      </c>
      <c r="C10" s="179">
        <v>0</v>
      </c>
      <c r="D10" s="179">
        <v>0</v>
      </c>
      <c r="E10" s="179">
        <v>0</v>
      </c>
      <c r="F10" s="179">
        <v>0</v>
      </c>
      <c r="G10" s="179">
        <v>0</v>
      </c>
      <c r="H10" s="179">
        <v>0</v>
      </c>
      <c r="I10" s="179">
        <v>0</v>
      </c>
      <c r="J10" s="179">
        <v>0</v>
      </c>
      <c r="K10" s="179">
        <v>0</v>
      </c>
      <c r="L10" s="179">
        <v>0</v>
      </c>
      <c r="M10" s="179">
        <v>0</v>
      </c>
      <c r="N10" s="179">
        <v>0</v>
      </c>
      <c r="O10" s="179">
        <v>0</v>
      </c>
      <c r="P10" s="179">
        <v>0</v>
      </c>
      <c r="Q10" s="180">
        <v>0</v>
      </c>
    </row>
    <row r="11" spans="2:17" ht="27.75" customHeight="1" x14ac:dyDescent="0.3">
      <c r="B11" s="6" t="s">
        <v>22</v>
      </c>
      <c r="C11" s="179">
        <v>0</v>
      </c>
      <c r="D11" s="179">
        <v>0</v>
      </c>
      <c r="E11" s="179">
        <v>0</v>
      </c>
      <c r="F11" s="179">
        <v>0</v>
      </c>
      <c r="G11" s="179">
        <v>0</v>
      </c>
      <c r="H11" s="179">
        <v>0</v>
      </c>
      <c r="I11" s="179">
        <v>0</v>
      </c>
      <c r="J11" s="179">
        <v>0</v>
      </c>
      <c r="K11" s="179">
        <v>0</v>
      </c>
      <c r="L11" s="179">
        <v>0</v>
      </c>
      <c r="M11" s="179">
        <v>0</v>
      </c>
      <c r="N11" s="179">
        <v>0</v>
      </c>
      <c r="O11" s="179">
        <v>0</v>
      </c>
      <c r="P11" s="179">
        <v>0</v>
      </c>
      <c r="Q11" s="180">
        <v>0</v>
      </c>
    </row>
    <row r="12" spans="2:17" ht="27.75" customHeight="1" x14ac:dyDescent="0.3">
      <c r="B12" s="6" t="s">
        <v>55</v>
      </c>
      <c r="C12" s="179">
        <v>0</v>
      </c>
      <c r="D12" s="179">
        <v>0</v>
      </c>
      <c r="E12" s="179">
        <v>0</v>
      </c>
      <c r="F12" s="179">
        <v>0</v>
      </c>
      <c r="G12" s="179">
        <v>0</v>
      </c>
      <c r="H12" s="179">
        <v>0</v>
      </c>
      <c r="I12" s="179">
        <v>0</v>
      </c>
      <c r="J12" s="179">
        <v>0</v>
      </c>
      <c r="K12" s="179">
        <v>0</v>
      </c>
      <c r="L12" s="179">
        <v>0</v>
      </c>
      <c r="M12" s="179">
        <v>0</v>
      </c>
      <c r="N12" s="179">
        <v>0</v>
      </c>
      <c r="O12" s="179">
        <v>0</v>
      </c>
      <c r="P12" s="179">
        <v>0</v>
      </c>
      <c r="Q12" s="180">
        <v>0</v>
      </c>
    </row>
    <row r="13" spans="2:17" ht="27.75" customHeight="1" x14ac:dyDescent="0.3">
      <c r="B13" s="6" t="s">
        <v>56</v>
      </c>
      <c r="C13" s="179">
        <v>0</v>
      </c>
      <c r="D13" s="179">
        <v>0</v>
      </c>
      <c r="E13" s="179">
        <v>0</v>
      </c>
      <c r="F13" s="179">
        <v>0</v>
      </c>
      <c r="G13" s="179">
        <v>0</v>
      </c>
      <c r="H13" s="179">
        <v>0</v>
      </c>
      <c r="I13" s="179">
        <v>0</v>
      </c>
      <c r="J13" s="179">
        <v>0</v>
      </c>
      <c r="K13" s="179">
        <v>0</v>
      </c>
      <c r="L13" s="179">
        <v>0</v>
      </c>
      <c r="M13" s="179">
        <v>0</v>
      </c>
      <c r="N13" s="179">
        <v>0</v>
      </c>
      <c r="O13" s="179">
        <v>0</v>
      </c>
      <c r="P13" s="179">
        <v>0</v>
      </c>
      <c r="Q13" s="180">
        <v>0</v>
      </c>
    </row>
    <row r="14" spans="2:17" ht="27.75" customHeight="1" x14ac:dyDescent="0.3">
      <c r="B14" s="6" t="s">
        <v>57</v>
      </c>
      <c r="C14" s="179">
        <v>0</v>
      </c>
      <c r="D14" s="179">
        <v>0</v>
      </c>
      <c r="E14" s="179">
        <v>0</v>
      </c>
      <c r="F14" s="179">
        <v>0</v>
      </c>
      <c r="G14" s="179">
        <v>0</v>
      </c>
      <c r="H14" s="179">
        <v>0</v>
      </c>
      <c r="I14" s="179">
        <v>0</v>
      </c>
      <c r="J14" s="179">
        <v>0</v>
      </c>
      <c r="K14" s="179">
        <v>0</v>
      </c>
      <c r="L14" s="179">
        <v>0</v>
      </c>
      <c r="M14" s="179">
        <v>0</v>
      </c>
      <c r="N14" s="179">
        <v>0</v>
      </c>
      <c r="O14" s="179">
        <v>0</v>
      </c>
      <c r="P14" s="179">
        <v>0</v>
      </c>
      <c r="Q14" s="180">
        <v>0</v>
      </c>
    </row>
    <row r="15" spans="2:17" ht="27.75" customHeight="1" x14ac:dyDescent="0.3">
      <c r="B15" s="6" t="s">
        <v>58</v>
      </c>
      <c r="C15" s="179">
        <v>0</v>
      </c>
      <c r="D15" s="179">
        <v>0</v>
      </c>
      <c r="E15" s="179">
        <v>0</v>
      </c>
      <c r="F15" s="179">
        <v>0</v>
      </c>
      <c r="G15" s="179">
        <v>0</v>
      </c>
      <c r="H15" s="179">
        <v>0</v>
      </c>
      <c r="I15" s="179">
        <v>0</v>
      </c>
      <c r="J15" s="179">
        <v>0</v>
      </c>
      <c r="K15" s="179">
        <v>0</v>
      </c>
      <c r="L15" s="179">
        <v>0</v>
      </c>
      <c r="M15" s="179">
        <v>0</v>
      </c>
      <c r="N15" s="179">
        <v>0</v>
      </c>
      <c r="O15" s="179">
        <v>0</v>
      </c>
      <c r="P15" s="179">
        <v>0</v>
      </c>
      <c r="Q15" s="180">
        <v>0</v>
      </c>
    </row>
    <row r="16" spans="2:17" ht="27.75" customHeight="1" x14ac:dyDescent="0.3">
      <c r="B16" s="6" t="s">
        <v>59</v>
      </c>
      <c r="C16" s="179">
        <v>0</v>
      </c>
      <c r="D16" s="179">
        <v>0</v>
      </c>
      <c r="E16" s="179">
        <v>0</v>
      </c>
      <c r="F16" s="179">
        <v>0</v>
      </c>
      <c r="G16" s="179">
        <v>0</v>
      </c>
      <c r="H16" s="179">
        <v>0</v>
      </c>
      <c r="I16" s="179">
        <v>0</v>
      </c>
      <c r="J16" s="179">
        <v>0</v>
      </c>
      <c r="K16" s="179">
        <v>0</v>
      </c>
      <c r="L16" s="179">
        <v>0</v>
      </c>
      <c r="M16" s="179">
        <v>0</v>
      </c>
      <c r="N16" s="179">
        <v>0</v>
      </c>
      <c r="O16" s="179">
        <v>0</v>
      </c>
      <c r="P16" s="179">
        <v>0</v>
      </c>
      <c r="Q16" s="180">
        <v>0</v>
      </c>
    </row>
    <row r="17" spans="2:17" ht="27.75" customHeight="1" x14ac:dyDescent="0.3">
      <c r="B17" s="6" t="s">
        <v>133</v>
      </c>
      <c r="C17" s="179">
        <v>0</v>
      </c>
      <c r="D17" s="179">
        <v>0</v>
      </c>
      <c r="E17" s="179">
        <v>0</v>
      </c>
      <c r="F17" s="179">
        <v>0</v>
      </c>
      <c r="G17" s="179">
        <v>0</v>
      </c>
      <c r="H17" s="179">
        <v>0</v>
      </c>
      <c r="I17" s="179">
        <v>0</v>
      </c>
      <c r="J17" s="179">
        <v>0</v>
      </c>
      <c r="K17" s="179">
        <v>0</v>
      </c>
      <c r="L17" s="179">
        <v>0</v>
      </c>
      <c r="M17" s="179">
        <v>0</v>
      </c>
      <c r="N17" s="179">
        <v>0</v>
      </c>
      <c r="O17" s="179">
        <v>0</v>
      </c>
      <c r="P17" s="179">
        <v>0</v>
      </c>
      <c r="Q17" s="180">
        <v>0</v>
      </c>
    </row>
    <row r="18" spans="2:17" ht="27.75" customHeight="1" x14ac:dyDescent="0.3">
      <c r="B18" s="6" t="s">
        <v>261</v>
      </c>
      <c r="C18" s="179">
        <v>0</v>
      </c>
      <c r="D18" s="179">
        <v>0</v>
      </c>
      <c r="E18" s="179">
        <v>0</v>
      </c>
      <c r="F18" s="179">
        <v>0</v>
      </c>
      <c r="G18" s="179">
        <v>0</v>
      </c>
      <c r="H18" s="179">
        <v>0</v>
      </c>
      <c r="I18" s="179">
        <v>0</v>
      </c>
      <c r="J18" s="179">
        <v>0</v>
      </c>
      <c r="K18" s="179">
        <v>0</v>
      </c>
      <c r="L18" s="179">
        <v>0</v>
      </c>
      <c r="M18" s="179">
        <v>0</v>
      </c>
      <c r="N18" s="179">
        <v>0</v>
      </c>
      <c r="O18" s="179">
        <v>0</v>
      </c>
      <c r="P18" s="179">
        <v>0</v>
      </c>
      <c r="Q18" s="180">
        <v>0</v>
      </c>
    </row>
    <row r="19" spans="2:17" ht="27.75" customHeight="1" x14ac:dyDescent="0.3">
      <c r="B19" s="6" t="s">
        <v>138</v>
      </c>
      <c r="C19" s="179">
        <v>0</v>
      </c>
      <c r="D19" s="179">
        <v>0</v>
      </c>
      <c r="E19" s="179">
        <v>0</v>
      </c>
      <c r="F19" s="179">
        <v>0</v>
      </c>
      <c r="G19" s="179">
        <v>0</v>
      </c>
      <c r="H19" s="179">
        <v>0</v>
      </c>
      <c r="I19" s="179">
        <v>0</v>
      </c>
      <c r="J19" s="179">
        <v>0</v>
      </c>
      <c r="K19" s="179">
        <v>0</v>
      </c>
      <c r="L19" s="179">
        <v>0</v>
      </c>
      <c r="M19" s="179">
        <v>0</v>
      </c>
      <c r="N19" s="179">
        <v>0</v>
      </c>
      <c r="O19" s="179">
        <v>0</v>
      </c>
      <c r="P19" s="179">
        <v>0</v>
      </c>
      <c r="Q19" s="180">
        <v>0</v>
      </c>
    </row>
    <row r="20" spans="2:17" ht="27.75" customHeight="1" x14ac:dyDescent="0.3">
      <c r="B20" s="6" t="s">
        <v>35</v>
      </c>
      <c r="C20" s="179">
        <v>0</v>
      </c>
      <c r="D20" s="179">
        <v>0</v>
      </c>
      <c r="E20" s="179">
        <v>0</v>
      </c>
      <c r="F20" s="179">
        <v>0</v>
      </c>
      <c r="G20" s="179">
        <v>0</v>
      </c>
      <c r="H20" s="179">
        <v>0</v>
      </c>
      <c r="I20" s="179">
        <v>0</v>
      </c>
      <c r="J20" s="179">
        <v>0</v>
      </c>
      <c r="K20" s="179">
        <v>0</v>
      </c>
      <c r="L20" s="179">
        <v>0</v>
      </c>
      <c r="M20" s="179">
        <v>0</v>
      </c>
      <c r="N20" s="179">
        <v>0</v>
      </c>
      <c r="O20" s="179">
        <v>0</v>
      </c>
      <c r="P20" s="179">
        <v>0</v>
      </c>
      <c r="Q20" s="180">
        <v>0</v>
      </c>
    </row>
    <row r="21" spans="2:17" ht="27.75" customHeight="1" x14ac:dyDescent="0.3">
      <c r="B21" s="166" t="s">
        <v>198</v>
      </c>
      <c r="C21" s="179">
        <v>0</v>
      </c>
      <c r="D21" s="179">
        <v>0</v>
      </c>
      <c r="E21" s="179">
        <v>0</v>
      </c>
      <c r="F21" s="179">
        <v>0</v>
      </c>
      <c r="G21" s="179">
        <v>0</v>
      </c>
      <c r="H21" s="179">
        <v>0</v>
      </c>
      <c r="I21" s="179">
        <v>0</v>
      </c>
      <c r="J21" s="179">
        <v>0</v>
      </c>
      <c r="K21" s="179">
        <v>0</v>
      </c>
      <c r="L21" s="179">
        <v>0</v>
      </c>
      <c r="M21" s="179">
        <v>0</v>
      </c>
      <c r="N21" s="179">
        <v>0</v>
      </c>
      <c r="O21" s="179">
        <v>0</v>
      </c>
      <c r="P21" s="179">
        <v>0</v>
      </c>
      <c r="Q21" s="180">
        <v>0</v>
      </c>
    </row>
    <row r="22" spans="2:17" ht="27.75" customHeight="1" x14ac:dyDescent="0.3">
      <c r="B22" s="6" t="s">
        <v>60</v>
      </c>
      <c r="C22" s="179">
        <v>0</v>
      </c>
      <c r="D22" s="179">
        <v>0</v>
      </c>
      <c r="E22" s="179">
        <v>0</v>
      </c>
      <c r="F22" s="179">
        <v>0</v>
      </c>
      <c r="G22" s="179">
        <v>0</v>
      </c>
      <c r="H22" s="179">
        <v>0</v>
      </c>
      <c r="I22" s="179">
        <v>0</v>
      </c>
      <c r="J22" s="179">
        <v>0</v>
      </c>
      <c r="K22" s="179">
        <v>0</v>
      </c>
      <c r="L22" s="179">
        <v>0</v>
      </c>
      <c r="M22" s="179">
        <v>0</v>
      </c>
      <c r="N22" s="179">
        <v>0</v>
      </c>
      <c r="O22" s="179">
        <v>0</v>
      </c>
      <c r="P22" s="179">
        <v>0</v>
      </c>
      <c r="Q22" s="180">
        <v>0</v>
      </c>
    </row>
    <row r="23" spans="2:17" ht="27.75" customHeight="1" x14ac:dyDescent="0.3">
      <c r="B23" s="6" t="s">
        <v>61</v>
      </c>
      <c r="C23" s="179">
        <v>0</v>
      </c>
      <c r="D23" s="179">
        <v>0</v>
      </c>
      <c r="E23" s="179">
        <v>0</v>
      </c>
      <c r="F23" s="179">
        <v>0</v>
      </c>
      <c r="G23" s="179">
        <v>0</v>
      </c>
      <c r="H23" s="179">
        <v>0</v>
      </c>
      <c r="I23" s="179">
        <v>0</v>
      </c>
      <c r="J23" s="179">
        <v>0</v>
      </c>
      <c r="K23" s="179">
        <v>0</v>
      </c>
      <c r="L23" s="179">
        <v>0</v>
      </c>
      <c r="M23" s="179">
        <v>0</v>
      </c>
      <c r="N23" s="179">
        <v>0</v>
      </c>
      <c r="O23" s="179">
        <v>0</v>
      </c>
      <c r="P23" s="179">
        <v>0</v>
      </c>
      <c r="Q23" s="180">
        <v>0</v>
      </c>
    </row>
    <row r="24" spans="2:17" ht="27.75" customHeight="1" x14ac:dyDescent="0.3">
      <c r="B24" s="6" t="s">
        <v>136</v>
      </c>
      <c r="C24" s="179">
        <v>0</v>
      </c>
      <c r="D24" s="179">
        <v>0</v>
      </c>
      <c r="E24" s="179">
        <v>0</v>
      </c>
      <c r="F24" s="179">
        <v>0</v>
      </c>
      <c r="G24" s="179">
        <v>0</v>
      </c>
      <c r="H24" s="179">
        <v>0</v>
      </c>
      <c r="I24" s="179">
        <v>0</v>
      </c>
      <c r="J24" s="179">
        <v>0</v>
      </c>
      <c r="K24" s="179">
        <v>0</v>
      </c>
      <c r="L24" s="179">
        <v>0</v>
      </c>
      <c r="M24" s="179">
        <v>0</v>
      </c>
      <c r="N24" s="179">
        <v>0</v>
      </c>
      <c r="O24" s="179">
        <v>0</v>
      </c>
      <c r="P24" s="179">
        <v>0</v>
      </c>
      <c r="Q24" s="180">
        <v>0</v>
      </c>
    </row>
    <row r="25" spans="2:17" ht="27.75" customHeight="1" x14ac:dyDescent="0.3">
      <c r="B25" s="6" t="s">
        <v>137</v>
      </c>
      <c r="C25" s="179">
        <v>0</v>
      </c>
      <c r="D25" s="179">
        <v>0</v>
      </c>
      <c r="E25" s="179">
        <v>0</v>
      </c>
      <c r="F25" s="179">
        <v>0</v>
      </c>
      <c r="G25" s="179">
        <v>0</v>
      </c>
      <c r="H25" s="179">
        <v>0</v>
      </c>
      <c r="I25" s="179">
        <v>0</v>
      </c>
      <c r="J25" s="179">
        <v>0</v>
      </c>
      <c r="K25" s="179">
        <v>0</v>
      </c>
      <c r="L25" s="179">
        <v>0</v>
      </c>
      <c r="M25" s="179">
        <v>0</v>
      </c>
      <c r="N25" s="179">
        <v>0</v>
      </c>
      <c r="O25" s="179">
        <v>0</v>
      </c>
      <c r="P25" s="179">
        <v>0</v>
      </c>
      <c r="Q25" s="180">
        <v>0</v>
      </c>
    </row>
    <row r="26" spans="2:17" ht="27.75" customHeight="1" x14ac:dyDescent="0.3">
      <c r="B26" s="6" t="s">
        <v>154</v>
      </c>
      <c r="C26" s="179">
        <v>0</v>
      </c>
      <c r="D26" s="179">
        <v>0</v>
      </c>
      <c r="E26" s="179">
        <v>0</v>
      </c>
      <c r="F26" s="179">
        <v>0</v>
      </c>
      <c r="G26" s="179">
        <v>0</v>
      </c>
      <c r="H26" s="179">
        <v>0</v>
      </c>
      <c r="I26" s="179">
        <v>0</v>
      </c>
      <c r="J26" s="179">
        <v>0</v>
      </c>
      <c r="K26" s="179">
        <v>0</v>
      </c>
      <c r="L26" s="179">
        <v>0</v>
      </c>
      <c r="M26" s="179">
        <v>0</v>
      </c>
      <c r="N26" s="179">
        <v>0</v>
      </c>
      <c r="O26" s="179">
        <v>0</v>
      </c>
      <c r="P26" s="179">
        <v>0</v>
      </c>
      <c r="Q26" s="180">
        <v>0</v>
      </c>
    </row>
    <row r="27" spans="2:17" ht="27.75" customHeight="1" x14ac:dyDescent="0.3">
      <c r="B27" s="6" t="s">
        <v>38</v>
      </c>
      <c r="C27" s="179">
        <v>0</v>
      </c>
      <c r="D27" s="179">
        <v>0</v>
      </c>
      <c r="E27" s="179">
        <v>0</v>
      </c>
      <c r="F27" s="179">
        <v>0</v>
      </c>
      <c r="G27" s="179">
        <v>0</v>
      </c>
      <c r="H27" s="179">
        <v>0</v>
      </c>
      <c r="I27" s="179">
        <v>0</v>
      </c>
      <c r="J27" s="179">
        <v>0</v>
      </c>
      <c r="K27" s="179">
        <v>0</v>
      </c>
      <c r="L27" s="179">
        <v>0</v>
      </c>
      <c r="M27" s="179">
        <v>0</v>
      </c>
      <c r="N27" s="179">
        <v>0</v>
      </c>
      <c r="O27" s="179">
        <v>0</v>
      </c>
      <c r="P27" s="179">
        <v>0</v>
      </c>
      <c r="Q27" s="180">
        <v>0</v>
      </c>
    </row>
    <row r="28" spans="2:17" ht="27.75" customHeight="1" x14ac:dyDescent="0.3">
      <c r="B28" s="6" t="s">
        <v>62</v>
      </c>
      <c r="C28" s="179">
        <v>0</v>
      </c>
      <c r="D28" s="179">
        <v>0</v>
      </c>
      <c r="E28" s="179">
        <v>0</v>
      </c>
      <c r="F28" s="179">
        <v>0</v>
      </c>
      <c r="G28" s="179">
        <v>0</v>
      </c>
      <c r="H28" s="179">
        <v>0</v>
      </c>
      <c r="I28" s="179">
        <v>0</v>
      </c>
      <c r="J28" s="179">
        <v>0</v>
      </c>
      <c r="K28" s="179">
        <v>0</v>
      </c>
      <c r="L28" s="179">
        <v>0</v>
      </c>
      <c r="M28" s="179">
        <v>0</v>
      </c>
      <c r="N28" s="179">
        <v>0</v>
      </c>
      <c r="O28" s="179">
        <v>0</v>
      </c>
      <c r="P28" s="179">
        <v>0</v>
      </c>
      <c r="Q28" s="180">
        <v>0</v>
      </c>
    </row>
    <row r="29" spans="2:17" ht="27.75" customHeight="1" x14ac:dyDescent="0.3">
      <c r="B29" s="6" t="s">
        <v>63</v>
      </c>
      <c r="C29" s="179">
        <v>0</v>
      </c>
      <c r="D29" s="179">
        <v>0</v>
      </c>
      <c r="E29" s="179">
        <v>0</v>
      </c>
      <c r="F29" s="179">
        <v>0</v>
      </c>
      <c r="G29" s="179">
        <v>0</v>
      </c>
      <c r="H29" s="179">
        <v>0</v>
      </c>
      <c r="I29" s="179">
        <v>0</v>
      </c>
      <c r="J29" s="179">
        <v>0</v>
      </c>
      <c r="K29" s="179">
        <v>0</v>
      </c>
      <c r="L29" s="179">
        <v>0</v>
      </c>
      <c r="M29" s="179">
        <v>0</v>
      </c>
      <c r="N29" s="179">
        <v>0</v>
      </c>
      <c r="O29" s="179">
        <v>0</v>
      </c>
      <c r="P29" s="179">
        <v>0</v>
      </c>
      <c r="Q29" s="180">
        <v>0</v>
      </c>
    </row>
    <row r="30" spans="2:17" ht="27.75" customHeight="1" x14ac:dyDescent="0.3">
      <c r="B30" s="6" t="s">
        <v>64</v>
      </c>
      <c r="C30" s="179">
        <v>0</v>
      </c>
      <c r="D30" s="179">
        <v>0</v>
      </c>
      <c r="E30" s="179">
        <v>0</v>
      </c>
      <c r="F30" s="179">
        <v>0</v>
      </c>
      <c r="G30" s="179">
        <v>0</v>
      </c>
      <c r="H30" s="179">
        <v>0</v>
      </c>
      <c r="I30" s="179">
        <v>0</v>
      </c>
      <c r="J30" s="179">
        <v>0</v>
      </c>
      <c r="K30" s="179">
        <v>0</v>
      </c>
      <c r="L30" s="179">
        <v>0</v>
      </c>
      <c r="M30" s="179">
        <v>0</v>
      </c>
      <c r="N30" s="179">
        <v>0</v>
      </c>
      <c r="O30" s="179">
        <v>0</v>
      </c>
      <c r="P30" s="179">
        <v>0</v>
      </c>
      <c r="Q30" s="180">
        <v>0</v>
      </c>
    </row>
    <row r="31" spans="2:17" ht="27.75" customHeight="1" x14ac:dyDescent="0.3">
      <c r="B31" s="58" t="s">
        <v>45</v>
      </c>
      <c r="C31" s="181">
        <f t="shared" ref="C31:Q31" si="0">SUM(C6:C30)</f>
        <v>0</v>
      </c>
      <c r="D31" s="181">
        <f t="shared" si="0"/>
        <v>0</v>
      </c>
      <c r="E31" s="181">
        <f t="shared" si="0"/>
        <v>0</v>
      </c>
      <c r="F31" s="181">
        <f t="shared" si="0"/>
        <v>0</v>
      </c>
      <c r="G31" s="181">
        <f t="shared" si="0"/>
        <v>0</v>
      </c>
      <c r="H31" s="181">
        <f t="shared" si="0"/>
        <v>0</v>
      </c>
      <c r="I31" s="181">
        <f t="shared" si="0"/>
        <v>0</v>
      </c>
      <c r="J31" s="181">
        <f t="shared" si="0"/>
        <v>0</v>
      </c>
      <c r="K31" s="181">
        <f t="shared" si="0"/>
        <v>0</v>
      </c>
      <c r="L31" s="181">
        <f t="shared" si="0"/>
        <v>0</v>
      </c>
      <c r="M31" s="181">
        <f t="shared" si="0"/>
        <v>0</v>
      </c>
      <c r="N31" s="181">
        <f t="shared" si="0"/>
        <v>0</v>
      </c>
      <c r="O31" s="181">
        <f t="shared" si="0"/>
        <v>0</v>
      </c>
      <c r="P31" s="181">
        <f t="shared" si="0"/>
        <v>0</v>
      </c>
      <c r="Q31" s="181">
        <f t="shared" si="0"/>
        <v>0</v>
      </c>
    </row>
    <row r="32" spans="2:17" ht="27.75" customHeight="1" x14ac:dyDescent="0.3">
      <c r="B32" s="256" t="s">
        <v>46</v>
      </c>
      <c r="C32" s="257"/>
      <c r="D32" s="257"/>
      <c r="E32" s="257"/>
      <c r="F32" s="257"/>
      <c r="G32" s="257"/>
      <c r="H32" s="257"/>
      <c r="I32" s="257"/>
      <c r="J32" s="257"/>
      <c r="K32" s="257"/>
      <c r="L32" s="257"/>
      <c r="M32" s="257"/>
      <c r="N32" s="257"/>
      <c r="O32" s="257"/>
      <c r="P32" s="257"/>
      <c r="Q32" s="258"/>
    </row>
    <row r="33" spans="2:17" ht="27.75" customHeight="1" x14ac:dyDescent="0.3">
      <c r="B33" s="6" t="s">
        <v>47</v>
      </c>
      <c r="C33" s="179">
        <v>0</v>
      </c>
      <c r="D33" s="179">
        <v>0</v>
      </c>
      <c r="E33" s="179">
        <v>0</v>
      </c>
      <c r="F33" s="179">
        <v>0</v>
      </c>
      <c r="G33" s="179">
        <v>0</v>
      </c>
      <c r="H33" s="179">
        <v>0</v>
      </c>
      <c r="I33" s="179">
        <v>0</v>
      </c>
      <c r="J33" s="179">
        <v>0</v>
      </c>
      <c r="K33" s="179">
        <v>0</v>
      </c>
      <c r="L33" s="179">
        <v>0</v>
      </c>
      <c r="M33" s="179">
        <v>0</v>
      </c>
      <c r="N33" s="179">
        <v>0</v>
      </c>
      <c r="O33" s="179">
        <v>0</v>
      </c>
      <c r="P33" s="179">
        <v>0</v>
      </c>
      <c r="Q33" s="179">
        <v>0</v>
      </c>
    </row>
    <row r="34" spans="2:17" ht="27.75" customHeight="1" x14ac:dyDescent="0.3">
      <c r="B34" s="6" t="s">
        <v>79</v>
      </c>
      <c r="C34" s="179">
        <v>0</v>
      </c>
      <c r="D34" s="179">
        <v>0</v>
      </c>
      <c r="E34" s="179">
        <v>0</v>
      </c>
      <c r="F34" s="179">
        <v>0</v>
      </c>
      <c r="G34" s="179">
        <v>0</v>
      </c>
      <c r="H34" s="179">
        <v>0</v>
      </c>
      <c r="I34" s="179">
        <v>0</v>
      </c>
      <c r="J34" s="179">
        <v>0</v>
      </c>
      <c r="K34" s="179">
        <v>0</v>
      </c>
      <c r="L34" s="179">
        <v>0</v>
      </c>
      <c r="M34" s="179">
        <v>0</v>
      </c>
      <c r="N34" s="179">
        <v>0</v>
      </c>
      <c r="O34" s="179">
        <v>0</v>
      </c>
      <c r="P34" s="179">
        <v>0</v>
      </c>
      <c r="Q34" s="179">
        <v>0</v>
      </c>
    </row>
    <row r="35" spans="2:17" ht="27.75" customHeight="1" x14ac:dyDescent="0.3">
      <c r="B35" s="6" t="s">
        <v>48</v>
      </c>
      <c r="C35" s="179">
        <v>0</v>
      </c>
      <c r="D35" s="179">
        <v>0</v>
      </c>
      <c r="E35" s="179">
        <v>0</v>
      </c>
      <c r="F35" s="179">
        <v>0</v>
      </c>
      <c r="G35" s="179">
        <v>0</v>
      </c>
      <c r="H35" s="179">
        <v>0</v>
      </c>
      <c r="I35" s="179">
        <v>0</v>
      </c>
      <c r="J35" s="179">
        <v>0</v>
      </c>
      <c r="K35" s="179">
        <v>0</v>
      </c>
      <c r="L35" s="179">
        <v>0</v>
      </c>
      <c r="M35" s="179">
        <v>0</v>
      </c>
      <c r="N35" s="179">
        <v>0</v>
      </c>
      <c r="O35" s="179">
        <v>0</v>
      </c>
      <c r="P35" s="179">
        <v>0</v>
      </c>
      <c r="Q35" s="179">
        <v>0</v>
      </c>
    </row>
    <row r="36" spans="2:17" ht="27.75" customHeight="1" x14ac:dyDescent="0.3">
      <c r="B36" s="58" t="s">
        <v>45</v>
      </c>
      <c r="C36" s="181">
        <f>SUM(C33:C35)</f>
        <v>0</v>
      </c>
      <c r="D36" s="181">
        <f t="shared" ref="D36:Q36" si="1">SUM(D33:D35)</f>
        <v>0</v>
      </c>
      <c r="E36" s="181">
        <f t="shared" si="1"/>
        <v>0</v>
      </c>
      <c r="F36" s="181">
        <f t="shared" si="1"/>
        <v>0</v>
      </c>
      <c r="G36" s="181">
        <f t="shared" si="1"/>
        <v>0</v>
      </c>
      <c r="H36" s="181">
        <f t="shared" si="1"/>
        <v>0</v>
      </c>
      <c r="I36" s="181">
        <f t="shared" si="1"/>
        <v>0</v>
      </c>
      <c r="J36" s="181">
        <f t="shared" si="1"/>
        <v>0</v>
      </c>
      <c r="K36" s="181">
        <f t="shared" si="1"/>
        <v>0</v>
      </c>
      <c r="L36" s="181">
        <f t="shared" si="1"/>
        <v>0</v>
      </c>
      <c r="M36" s="181">
        <f t="shared" si="1"/>
        <v>0</v>
      </c>
      <c r="N36" s="181">
        <f t="shared" si="1"/>
        <v>0</v>
      </c>
      <c r="O36" s="181">
        <f t="shared" si="1"/>
        <v>0</v>
      </c>
      <c r="P36" s="181">
        <f t="shared" si="1"/>
        <v>0</v>
      </c>
      <c r="Q36" s="181">
        <f t="shared" si="1"/>
        <v>0</v>
      </c>
    </row>
    <row r="37" spans="2:17" x14ac:dyDescent="0.3">
      <c r="B37" s="260" t="s">
        <v>50</v>
      </c>
      <c r="C37" s="260"/>
      <c r="D37" s="260"/>
      <c r="E37" s="260"/>
      <c r="F37" s="260"/>
      <c r="G37" s="260"/>
      <c r="H37" s="260"/>
      <c r="I37" s="260"/>
      <c r="J37" s="260"/>
      <c r="K37" s="260"/>
      <c r="L37" s="260"/>
      <c r="M37" s="260"/>
      <c r="N37" s="260"/>
      <c r="O37" s="260"/>
      <c r="P37" s="260"/>
      <c r="Q37" s="260"/>
    </row>
  </sheetData>
  <sheetProtection algorithmName="SHA-512" hashValue="Ba2S+TS2De6i8MS9C/v8PTkxdK1LiGH0iBHlwdqElBMU+dpps3SkmryNH3w6pZ8xRHD1dEVDLDTBK+cLNUH/Rg==" saltValue="KSSPs8a2XPqTfqACwnRgDw==" spinCount="100000" sheet="1" objects="1" scenarios="1"/>
  <mergeCells count="4">
    <mergeCell ref="B3:Q3"/>
    <mergeCell ref="B5:Q5"/>
    <mergeCell ref="B32:Q32"/>
    <mergeCell ref="B37:Q37"/>
  </mergeCells>
  <pageMargins left="0.7" right="0.7" top="0.75" bottom="0.75" header="0.3" footer="0.3"/>
  <pageSetup paperSize="9" scale="35"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tabColor rgb="FF92D050"/>
    <pageSetUpPr fitToPage="1"/>
  </sheetPr>
  <dimension ref="B2:Q38"/>
  <sheetViews>
    <sheetView showGridLines="0" zoomScale="80" zoomScaleNormal="80" workbookViewId="0">
      <selection activeCell="D12" sqref="D12"/>
    </sheetView>
  </sheetViews>
  <sheetFormatPr defaultColWidth="9.453125" defaultRowHeight="18.75" customHeight="1" x14ac:dyDescent="0.35"/>
  <cols>
    <col min="1" max="1" width="15.453125" style="170" customWidth="1"/>
    <col min="2" max="2" width="45.453125" style="170" bestFit="1" customWidth="1"/>
    <col min="3" max="17" width="20.453125" style="170" customWidth="1"/>
    <col min="18" max="16384" width="9.453125" style="170"/>
  </cols>
  <sheetData>
    <row r="2" spans="2:17" ht="18.75" customHeight="1" x14ac:dyDescent="0.35">
      <c r="B2" s="4"/>
      <c r="C2" s="4"/>
      <c r="D2" s="4"/>
      <c r="E2" s="4"/>
      <c r="F2" s="4"/>
      <c r="G2" s="4"/>
      <c r="H2" s="4"/>
      <c r="I2" s="4"/>
      <c r="J2" s="4"/>
      <c r="K2" s="4"/>
      <c r="L2" s="4"/>
      <c r="M2" s="4"/>
      <c r="N2" s="4"/>
      <c r="O2" s="4"/>
      <c r="P2" s="4"/>
      <c r="Q2" s="4"/>
    </row>
    <row r="3" spans="2:17" ht="26.25" customHeight="1" x14ac:dyDescent="0.35">
      <c r="B3" s="264" t="s">
        <v>297</v>
      </c>
      <c r="C3" s="264"/>
      <c r="D3" s="264"/>
      <c r="E3" s="264"/>
      <c r="F3" s="264"/>
      <c r="G3" s="264"/>
      <c r="H3" s="264"/>
      <c r="I3" s="264"/>
      <c r="J3" s="264"/>
      <c r="K3" s="264"/>
      <c r="L3" s="264"/>
      <c r="M3" s="264"/>
      <c r="N3" s="264"/>
      <c r="O3" s="264"/>
      <c r="P3" s="264"/>
      <c r="Q3" s="264"/>
    </row>
    <row r="4" spans="2:17" s="108" customFormat="1" ht="28.5" x14ac:dyDescent="0.35">
      <c r="B4" s="64" t="s">
        <v>0</v>
      </c>
      <c r="C4" s="66" t="s">
        <v>66</v>
      </c>
      <c r="D4" s="66" t="s">
        <v>67</v>
      </c>
      <c r="E4" s="66" t="s">
        <v>68</v>
      </c>
      <c r="F4" s="66" t="s">
        <v>69</v>
      </c>
      <c r="G4" s="66" t="s">
        <v>70</v>
      </c>
      <c r="H4" s="66" t="s">
        <v>87</v>
      </c>
      <c r="I4" s="66" t="s">
        <v>71</v>
      </c>
      <c r="J4" s="66" t="s">
        <v>72</v>
      </c>
      <c r="K4" s="66" t="s">
        <v>73</v>
      </c>
      <c r="L4" s="66" t="s">
        <v>74</v>
      </c>
      <c r="M4" s="66" t="s">
        <v>75</v>
      </c>
      <c r="N4" s="66" t="s">
        <v>2</v>
      </c>
      <c r="O4" s="66" t="s">
        <v>76</v>
      </c>
      <c r="P4" s="66" t="s">
        <v>77</v>
      </c>
      <c r="Q4" s="66" t="s">
        <v>78</v>
      </c>
    </row>
    <row r="5" spans="2:17" ht="32.25" customHeight="1" x14ac:dyDescent="0.35">
      <c r="B5" s="261" t="s">
        <v>16</v>
      </c>
      <c r="C5" s="262"/>
      <c r="D5" s="262"/>
      <c r="E5" s="262"/>
      <c r="F5" s="262"/>
      <c r="G5" s="262"/>
      <c r="H5" s="262"/>
      <c r="I5" s="262"/>
      <c r="J5" s="262"/>
      <c r="K5" s="262"/>
      <c r="L5" s="262"/>
      <c r="M5" s="262"/>
      <c r="N5" s="262"/>
      <c r="O5" s="262"/>
      <c r="P5" s="262"/>
      <c r="Q5" s="263"/>
    </row>
    <row r="6" spans="2:17" ht="32.25" customHeight="1" x14ac:dyDescent="0.35">
      <c r="B6" s="6" t="s">
        <v>51</v>
      </c>
      <c r="C6" s="69">
        <f>Pensions!C6</f>
        <v>3516473</v>
      </c>
      <c r="D6" s="69">
        <f>Pensions!D6</f>
        <v>426196</v>
      </c>
      <c r="E6" s="69">
        <f>Pensions!E6</f>
        <v>426196</v>
      </c>
      <c r="F6" s="69">
        <f>Pensions!F6</f>
        <v>0</v>
      </c>
      <c r="G6" s="69">
        <f>Pensions!G6</f>
        <v>310676</v>
      </c>
      <c r="H6" s="69">
        <f>Pensions!H6</f>
        <v>310676</v>
      </c>
      <c r="I6" s="69">
        <f>Pensions!I6</f>
        <v>0</v>
      </c>
      <c r="J6" s="69">
        <f>Pensions!J6</f>
        <v>0</v>
      </c>
      <c r="K6" s="69">
        <f>Pensions!K6</f>
        <v>0</v>
      </c>
      <c r="L6" s="69">
        <f>Pensions!L6</f>
        <v>8524</v>
      </c>
      <c r="M6" s="69">
        <f>Pensions!M6</f>
        <v>16199</v>
      </c>
      <c r="N6" s="69">
        <f>Pensions!N6</f>
        <v>364463</v>
      </c>
      <c r="O6" s="69">
        <f>Pensions!O6</f>
        <v>10795</v>
      </c>
      <c r="P6" s="69">
        <f>Pensions!P6</f>
        <v>19297</v>
      </c>
      <c r="Q6" s="129">
        <f>Pensions!Q6</f>
        <v>3941642</v>
      </c>
    </row>
    <row r="7" spans="2:17" ht="32.25" customHeight="1" x14ac:dyDescent="0.35">
      <c r="B7" s="6" t="s">
        <v>144</v>
      </c>
      <c r="C7" s="69">
        <f>Pensions!C7</f>
        <v>0</v>
      </c>
      <c r="D7" s="69">
        <f>Pensions!D7</f>
        <v>0</v>
      </c>
      <c r="E7" s="69">
        <f>Pensions!E7</f>
        <v>0</v>
      </c>
      <c r="F7" s="69">
        <f>Pensions!F7</f>
        <v>0</v>
      </c>
      <c r="G7" s="69">
        <f>Pensions!G7</f>
        <v>0</v>
      </c>
      <c r="H7" s="69">
        <f>Pensions!H7</f>
        <v>0</v>
      </c>
      <c r="I7" s="69">
        <f>Pensions!I7</f>
        <v>0</v>
      </c>
      <c r="J7" s="69">
        <f>Pensions!J7</f>
        <v>0</v>
      </c>
      <c r="K7" s="69">
        <f>Pensions!K7</f>
        <v>0</v>
      </c>
      <c r="L7" s="69">
        <f>Pensions!L7</f>
        <v>0</v>
      </c>
      <c r="M7" s="69">
        <f>Pensions!M7</f>
        <v>0</v>
      </c>
      <c r="N7" s="69">
        <f>Pensions!N7</f>
        <v>0</v>
      </c>
      <c r="O7" s="69">
        <f>Pensions!O7</f>
        <v>0</v>
      </c>
      <c r="P7" s="69">
        <f>Pensions!P7</f>
        <v>0</v>
      </c>
      <c r="Q7" s="129">
        <f>Pensions!Q7</f>
        <v>0</v>
      </c>
    </row>
    <row r="8" spans="2:17" ht="32.25" customHeight="1" x14ac:dyDescent="0.35">
      <c r="B8" s="6" t="s">
        <v>153</v>
      </c>
      <c r="C8" s="69">
        <f>Pensions!C8</f>
        <v>33194940</v>
      </c>
      <c r="D8" s="69">
        <f>Pensions!D8</f>
        <v>6871454</v>
      </c>
      <c r="E8" s="69">
        <f>Pensions!E8</f>
        <v>6871454</v>
      </c>
      <c r="F8" s="69">
        <f>Pensions!F8</f>
        <v>0</v>
      </c>
      <c r="G8" s="69">
        <f>Pensions!G8</f>
        <v>3478931</v>
      </c>
      <c r="H8" s="69">
        <f>Pensions!H8</f>
        <v>3478931</v>
      </c>
      <c r="I8" s="69">
        <f>Pensions!I8</f>
        <v>0</v>
      </c>
      <c r="J8" s="69">
        <f>Pensions!J8</f>
        <v>0</v>
      </c>
      <c r="K8" s="69">
        <f>Pensions!K8</f>
        <v>0</v>
      </c>
      <c r="L8" s="69">
        <f>Pensions!L8</f>
        <v>43627</v>
      </c>
      <c r="M8" s="69">
        <f>Pensions!M8</f>
        <v>295702</v>
      </c>
      <c r="N8" s="69">
        <f>Pensions!N8</f>
        <v>2637117</v>
      </c>
      <c r="O8" s="69">
        <f>Pensions!O8</f>
        <v>21502</v>
      </c>
      <c r="P8" s="69">
        <f>Pensions!P8</f>
        <v>0</v>
      </c>
      <c r="Q8" s="129">
        <f>Pensions!Q8</f>
        <v>38863749</v>
      </c>
    </row>
    <row r="9" spans="2:17" ht="32.25" customHeight="1" x14ac:dyDescent="0.35">
      <c r="B9" s="6" t="s">
        <v>52</v>
      </c>
      <c r="C9" s="69">
        <f>Pensions!C9</f>
        <v>0</v>
      </c>
      <c r="D9" s="69">
        <f>Pensions!D9</f>
        <v>0</v>
      </c>
      <c r="E9" s="69">
        <f>Pensions!E9</f>
        <v>0</v>
      </c>
      <c r="F9" s="69">
        <f>Pensions!F9</f>
        <v>0</v>
      </c>
      <c r="G9" s="69">
        <f>Pensions!G9</f>
        <v>0</v>
      </c>
      <c r="H9" s="69">
        <f>Pensions!H9</f>
        <v>0</v>
      </c>
      <c r="I9" s="69">
        <f>Pensions!I9</f>
        <v>0</v>
      </c>
      <c r="J9" s="69">
        <f>Pensions!J9</f>
        <v>0</v>
      </c>
      <c r="K9" s="69">
        <f>Pensions!K9</f>
        <v>0</v>
      </c>
      <c r="L9" s="69">
        <f>Pensions!L9</f>
        <v>0</v>
      </c>
      <c r="M9" s="69">
        <f>Pensions!M9</f>
        <v>0</v>
      </c>
      <c r="N9" s="69">
        <f>Pensions!N9</f>
        <v>0</v>
      </c>
      <c r="O9" s="69">
        <f>Pensions!O9</f>
        <v>0</v>
      </c>
      <c r="P9" s="69">
        <f>Pensions!P9</f>
        <v>0</v>
      </c>
      <c r="Q9" s="129">
        <f>Pensions!Q9</f>
        <v>0</v>
      </c>
    </row>
    <row r="10" spans="2:17" ht="32.25" customHeight="1" x14ac:dyDescent="0.35">
      <c r="B10" s="6" t="s">
        <v>53</v>
      </c>
      <c r="C10" s="69">
        <f>Pensions!C10</f>
        <v>1664127</v>
      </c>
      <c r="D10" s="69">
        <f>Pensions!D10</f>
        <v>774969</v>
      </c>
      <c r="E10" s="69">
        <f>Pensions!E10</f>
        <v>774969</v>
      </c>
      <c r="F10" s="69">
        <f>Pensions!F10</f>
        <v>0</v>
      </c>
      <c r="G10" s="69">
        <f>Pensions!G10</f>
        <v>0</v>
      </c>
      <c r="H10" s="69">
        <f>Pensions!H10</f>
        <v>0</v>
      </c>
      <c r="I10" s="69">
        <f>Pensions!I10</f>
        <v>0</v>
      </c>
      <c r="J10" s="69">
        <f>Pensions!J10</f>
        <v>0</v>
      </c>
      <c r="K10" s="69">
        <f>Pensions!K10</f>
        <v>0</v>
      </c>
      <c r="L10" s="69">
        <f>Pensions!L10</f>
        <v>3066</v>
      </c>
      <c r="M10" s="69">
        <f>Pensions!M10</f>
        <v>20345</v>
      </c>
      <c r="N10" s="69">
        <f>Pensions!N10</f>
        <v>1910</v>
      </c>
      <c r="O10" s="69">
        <f>Pensions!O10</f>
        <v>0</v>
      </c>
      <c r="P10" s="69">
        <f>Pensions!P10</f>
        <v>0</v>
      </c>
      <c r="Q10" s="129">
        <f>Pensions!Q10</f>
        <v>2417595</v>
      </c>
    </row>
    <row r="11" spans="2:17" ht="32.25" customHeight="1" x14ac:dyDescent="0.35">
      <c r="B11" s="6" t="s">
        <v>22</v>
      </c>
      <c r="C11" s="69">
        <f>Pensions!C11</f>
        <v>5968</v>
      </c>
      <c r="D11" s="69">
        <f>Pensions!D11</f>
        <v>0</v>
      </c>
      <c r="E11" s="69">
        <f>Pensions!E11</f>
        <v>0</v>
      </c>
      <c r="F11" s="69">
        <f>Pensions!F11</f>
        <v>0</v>
      </c>
      <c r="G11" s="69">
        <f>Pensions!G11</f>
        <v>0</v>
      </c>
      <c r="H11" s="69">
        <f>Pensions!H11</f>
        <v>0</v>
      </c>
      <c r="I11" s="69">
        <f>Pensions!I11</f>
        <v>0</v>
      </c>
      <c r="J11" s="69">
        <f>Pensions!J11</f>
        <v>0</v>
      </c>
      <c r="K11" s="69">
        <f>Pensions!K11</f>
        <v>0</v>
      </c>
      <c r="L11" s="69">
        <f>Pensions!L11</f>
        <v>0</v>
      </c>
      <c r="M11" s="69">
        <f>Pensions!M11</f>
        <v>0</v>
      </c>
      <c r="N11" s="69">
        <f>Pensions!N11</f>
        <v>0</v>
      </c>
      <c r="O11" s="69">
        <f>Pensions!O11</f>
        <v>0</v>
      </c>
      <c r="P11" s="69">
        <f>Pensions!P11</f>
        <v>0</v>
      </c>
      <c r="Q11" s="129">
        <f>Pensions!Q11</f>
        <v>5968</v>
      </c>
    </row>
    <row r="12" spans="2:17" ht="32.25" customHeight="1" x14ac:dyDescent="0.35">
      <c r="B12" s="6" t="s">
        <v>55</v>
      </c>
      <c r="C12" s="69">
        <f>Pensions!C12</f>
        <v>7501665</v>
      </c>
      <c r="D12" s="69">
        <f>Pensions!D12</f>
        <v>1649730</v>
      </c>
      <c r="E12" s="69">
        <f>Pensions!E12</f>
        <v>1649730</v>
      </c>
      <c r="F12" s="69">
        <f>Pensions!F12</f>
        <v>0</v>
      </c>
      <c r="G12" s="69">
        <f>Pensions!G12</f>
        <v>479079</v>
      </c>
      <c r="H12" s="69">
        <f>Pensions!H12</f>
        <v>479079</v>
      </c>
      <c r="I12" s="69">
        <f>Pensions!I12</f>
        <v>0</v>
      </c>
      <c r="J12" s="69">
        <f>Pensions!J12</f>
        <v>0</v>
      </c>
      <c r="K12" s="69">
        <f>Pensions!K12</f>
        <v>0</v>
      </c>
      <c r="L12" s="69">
        <f>Pensions!L12</f>
        <v>10381</v>
      </c>
      <c r="M12" s="69">
        <f>Pensions!M12</f>
        <v>45721</v>
      </c>
      <c r="N12" s="69">
        <f>Pensions!N12</f>
        <v>756371</v>
      </c>
      <c r="O12" s="69">
        <f>Pensions!O12</f>
        <v>0</v>
      </c>
      <c r="P12" s="69">
        <f>Pensions!P12</f>
        <v>0</v>
      </c>
      <c r="Q12" s="129">
        <f>Pensions!Q12</f>
        <v>9372585</v>
      </c>
    </row>
    <row r="13" spans="2:17" ht="32.25" customHeight="1" x14ac:dyDescent="0.35">
      <c r="B13" s="6" t="s">
        <v>56</v>
      </c>
      <c r="C13" s="69">
        <f>Pensions!C13</f>
        <v>22633</v>
      </c>
      <c r="D13" s="69">
        <f>Pensions!D13</f>
        <v>99996</v>
      </c>
      <c r="E13" s="69">
        <f>Pensions!E13</f>
        <v>99996</v>
      </c>
      <c r="F13" s="69">
        <f>Pensions!F13</f>
        <v>0</v>
      </c>
      <c r="G13" s="69">
        <f>Pensions!G13</f>
        <v>0</v>
      </c>
      <c r="H13" s="69">
        <f>Pensions!H13</f>
        <v>0</v>
      </c>
      <c r="I13" s="69">
        <f>Pensions!I13</f>
        <v>0</v>
      </c>
      <c r="J13" s="69">
        <f>Pensions!J13</f>
        <v>0</v>
      </c>
      <c r="K13" s="69">
        <f>Pensions!K13</f>
        <v>0</v>
      </c>
      <c r="L13" s="69">
        <f>Pensions!L13</f>
        <v>0</v>
      </c>
      <c r="M13" s="69">
        <f>Pensions!M13</f>
        <v>0</v>
      </c>
      <c r="N13" s="69">
        <f>Pensions!N13</f>
        <v>4805</v>
      </c>
      <c r="O13" s="69">
        <f>Pensions!O13</f>
        <v>0</v>
      </c>
      <c r="P13" s="69">
        <f>Pensions!P13</f>
        <v>0</v>
      </c>
      <c r="Q13" s="129">
        <f>Pensions!Q13</f>
        <v>127434</v>
      </c>
    </row>
    <row r="14" spans="2:17" ht="32.25" customHeight="1" x14ac:dyDescent="0.35">
      <c r="B14" s="6" t="s">
        <v>57</v>
      </c>
      <c r="C14" s="69">
        <f>Pensions!C14</f>
        <v>47812662</v>
      </c>
      <c r="D14" s="69">
        <f>Pensions!D14</f>
        <v>6333248</v>
      </c>
      <c r="E14" s="69">
        <f>Pensions!E14</f>
        <v>6333248</v>
      </c>
      <c r="F14" s="69">
        <f>Pensions!F14</f>
        <v>0</v>
      </c>
      <c r="G14" s="69">
        <f>Pensions!G14</f>
        <v>0</v>
      </c>
      <c r="H14" s="69">
        <f>Pensions!H14</f>
        <v>0</v>
      </c>
      <c r="I14" s="69">
        <f>Pensions!I14</f>
        <v>3827044</v>
      </c>
      <c r="J14" s="69">
        <f>Pensions!J14</f>
        <v>0</v>
      </c>
      <c r="K14" s="69">
        <f>Pensions!K14</f>
        <v>0</v>
      </c>
      <c r="L14" s="69">
        <f>Pensions!L14</f>
        <v>85280</v>
      </c>
      <c r="M14" s="69">
        <f>Pensions!M14</f>
        <v>276102</v>
      </c>
      <c r="N14" s="69">
        <f>Pensions!N14</f>
        <v>5050948</v>
      </c>
      <c r="O14" s="69">
        <f>Pensions!O14</f>
        <v>0</v>
      </c>
      <c r="P14" s="69">
        <f>Pensions!P14</f>
        <v>0</v>
      </c>
      <c r="Q14" s="129">
        <f>Pensions!Q14</f>
        <v>55008432</v>
      </c>
    </row>
    <row r="15" spans="2:17" ht="32.25" customHeight="1" x14ac:dyDescent="0.35">
      <c r="B15" s="6" t="s">
        <v>58</v>
      </c>
      <c r="C15" s="69">
        <f>Pensions!C15</f>
        <v>46699823</v>
      </c>
      <c r="D15" s="69">
        <f>Pensions!D15</f>
        <v>6004534</v>
      </c>
      <c r="E15" s="69">
        <f>Pensions!E15</f>
        <v>6004534</v>
      </c>
      <c r="F15" s="69">
        <f>Pensions!F15</f>
        <v>0</v>
      </c>
      <c r="G15" s="69">
        <f>Pensions!G15</f>
        <v>4298718</v>
      </c>
      <c r="H15" s="69">
        <f>Pensions!H15</f>
        <v>4298718</v>
      </c>
      <c r="I15" s="69">
        <f>Pensions!I15</f>
        <v>0</v>
      </c>
      <c r="J15" s="69">
        <f>Pensions!J15</f>
        <v>0</v>
      </c>
      <c r="K15" s="69">
        <f>Pensions!K15</f>
        <v>0</v>
      </c>
      <c r="L15" s="69">
        <f>Pensions!L15</f>
        <v>82181</v>
      </c>
      <c r="M15" s="69">
        <f>Pensions!M15</f>
        <v>228738</v>
      </c>
      <c r="N15" s="69">
        <f>Pensions!N15</f>
        <v>3219389</v>
      </c>
      <c r="O15" s="69">
        <f>Pensions!O15</f>
        <v>14730</v>
      </c>
      <c r="P15" s="69">
        <f>Pensions!P15</f>
        <v>349534</v>
      </c>
      <c r="Q15" s="129">
        <f>Pensions!Q15</f>
        <v>50949846</v>
      </c>
    </row>
    <row r="16" spans="2:17" ht="32.25" customHeight="1" x14ac:dyDescent="0.35">
      <c r="B16" s="6" t="s">
        <v>59</v>
      </c>
      <c r="C16" s="69">
        <f>Pensions!C16</f>
        <v>23238229</v>
      </c>
      <c r="D16" s="69">
        <f>Pensions!D16</f>
        <v>2060232</v>
      </c>
      <c r="E16" s="69">
        <f>Pensions!E16</f>
        <v>2060232</v>
      </c>
      <c r="F16" s="69">
        <f>Pensions!F16</f>
        <v>0</v>
      </c>
      <c r="G16" s="69">
        <f>Pensions!G16</f>
        <v>1997285</v>
      </c>
      <c r="H16" s="69">
        <f>Pensions!H16</f>
        <v>2028573</v>
      </c>
      <c r="I16" s="69">
        <f>Pensions!I16</f>
        <v>0</v>
      </c>
      <c r="J16" s="69">
        <f>Pensions!J16</f>
        <v>0</v>
      </c>
      <c r="K16" s="69">
        <f>Pensions!K16</f>
        <v>0</v>
      </c>
      <c r="L16" s="69">
        <f>Pensions!L16</f>
        <v>27630</v>
      </c>
      <c r="M16" s="69">
        <f>Pensions!M16</f>
        <v>100886</v>
      </c>
      <c r="N16" s="69">
        <f>Pensions!N16</f>
        <v>2091888</v>
      </c>
      <c r="O16" s="69">
        <f>Pensions!O16</f>
        <v>0</v>
      </c>
      <c r="P16" s="69">
        <f>Pensions!P16</f>
        <v>0</v>
      </c>
      <c r="Q16" s="129">
        <f>Pensions!Q16</f>
        <v>25233260</v>
      </c>
    </row>
    <row r="17" spans="2:17" ht="32.25" customHeight="1" x14ac:dyDescent="0.35">
      <c r="B17" s="6" t="s">
        <v>133</v>
      </c>
      <c r="C17" s="69">
        <f>Pensions!C17</f>
        <v>116473</v>
      </c>
      <c r="D17" s="69">
        <f>Pensions!D17</f>
        <v>57077</v>
      </c>
      <c r="E17" s="69">
        <f>Pensions!E17</f>
        <v>57077</v>
      </c>
      <c r="F17" s="69">
        <f>Pensions!F17</f>
        <v>0</v>
      </c>
      <c r="G17" s="69">
        <f>Pensions!G17</f>
        <v>35155</v>
      </c>
      <c r="H17" s="69">
        <f>Pensions!H17</f>
        <v>35155</v>
      </c>
      <c r="I17" s="69">
        <f>Pensions!I17</f>
        <v>0</v>
      </c>
      <c r="J17" s="69">
        <f>Pensions!J17</f>
        <v>0</v>
      </c>
      <c r="K17" s="69">
        <f>Pensions!K17</f>
        <v>0</v>
      </c>
      <c r="L17" s="69">
        <f>Pensions!L17</f>
        <v>0</v>
      </c>
      <c r="M17" s="69">
        <f>Pensions!M17</f>
        <v>1694</v>
      </c>
      <c r="N17" s="69">
        <f>Pensions!N17</f>
        <v>7769</v>
      </c>
      <c r="O17" s="69">
        <f>Pensions!O17</f>
        <v>0</v>
      </c>
      <c r="P17" s="69">
        <f>Pensions!P17</f>
        <v>0</v>
      </c>
      <c r="Q17" s="129">
        <f>Pensions!Q17</f>
        <v>144470</v>
      </c>
    </row>
    <row r="18" spans="2:17" ht="32.25" customHeight="1" x14ac:dyDescent="0.35">
      <c r="B18" s="6" t="s">
        <v>261</v>
      </c>
      <c r="C18" s="69">
        <f>Pensions!C18</f>
        <v>0</v>
      </c>
      <c r="D18" s="69">
        <f>Pensions!D18</f>
        <v>0</v>
      </c>
      <c r="E18" s="69">
        <f>Pensions!E18</f>
        <v>0</v>
      </c>
      <c r="F18" s="69">
        <f>Pensions!F18</f>
        <v>0</v>
      </c>
      <c r="G18" s="69">
        <f>Pensions!G18</f>
        <v>0</v>
      </c>
      <c r="H18" s="69">
        <f>Pensions!H18</f>
        <v>0</v>
      </c>
      <c r="I18" s="69">
        <f>Pensions!I18</f>
        <v>0</v>
      </c>
      <c r="J18" s="69">
        <f>Pensions!J18</f>
        <v>0</v>
      </c>
      <c r="K18" s="69">
        <f>Pensions!K18</f>
        <v>0</v>
      </c>
      <c r="L18" s="69">
        <f>Pensions!L18</f>
        <v>0</v>
      </c>
      <c r="M18" s="69">
        <f>Pensions!M18</f>
        <v>0</v>
      </c>
      <c r="N18" s="69">
        <f>Pensions!N18</f>
        <v>0</v>
      </c>
      <c r="O18" s="69">
        <f>Pensions!O18</f>
        <v>0</v>
      </c>
      <c r="P18" s="69">
        <f>Pensions!P18</f>
        <v>0</v>
      </c>
      <c r="Q18" s="129">
        <f>Pensions!Q18</f>
        <v>0</v>
      </c>
    </row>
    <row r="19" spans="2:17" ht="32.25" customHeight="1" x14ac:dyDescent="0.35">
      <c r="B19" s="6" t="s">
        <v>138</v>
      </c>
      <c r="C19" s="69">
        <f>Pensions!C19</f>
        <v>8435253</v>
      </c>
      <c r="D19" s="69">
        <f>Pensions!D19</f>
        <v>1123798</v>
      </c>
      <c r="E19" s="69">
        <f>Pensions!E19</f>
        <v>1123798</v>
      </c>
      <c r="F19" s="69">
        <f>Pensions!F19</f>
        <v>0</v>
      </c>
      <c r="G19" s="69">
        <f>Pensions!G19</f>
        <v>1466110</v>
      </c>
      <c r="H19" s="69">
        <f>Pensions!H19</f>
        <v>1466110</v>
      </c>
      <c r="I19" s="69">
        <f>Pensions!I19</f>
        <v>0</v>
      </c>
      <c r="J19" s="69">
        <f>Pensions!J19</f>
        <v>0</v>
      </c>
      <c r="K19" s="69">
        <f>Pensions!K19</f>
        <v>0</v>
      </c>
      <c r="L19" s="69">
        <f>Pensions!L19</f>
        <v>14157</v>
      </c>
      <c r="M19" s="69">
        <f>Pensions!M19</f>
        <v>252731</v>
      </c>
      <c r="N19" s="69">
        <f>Pensions!N19</f>
        <v>880823</v>
      </c>
      <c r="O19" s="69">
        <f>Pensions!O19</f>
        <v>0</v>
      </c>
      <c r="P19" s="69">
        <f>Pensions!P19</f>
        <v>0</v>
      </c>
      <c r="Q19" s="129">
        <f>Pensions!Q19</f>
        <v>8706876</v>
      </c>
    </row>
    <row r="20" spans="2:17" ht="32.25" customHeight="1" x14ac:dyDescent="0.35">
      <c r="B20" s="6" t="s">
        <v>35</v>
      </c>
      <c r="C20" s="69">
        <f>Pensions!C20</f>
        <v>3537962</v>
      </c>
      <c r="D20" s="69">
        <f>Pensions!D20</f>
        <v>232111</v>
      </c>
      <c r="E20" s="69">
        <f>Pensions!E20</f>
        <v>232111</v>
      </c>
      <c r="F20" s="69">
        <f>Pensions!F20</f>
        <v>0</v>
      </c>
      <c r="G20" s="69">
        <f>Pensions!G20</f>
        <v>208812</v>
      </c>
      <c r="H20" s="69">
        <f>Pensions!H20</f>
        <v>208812</v>
      </c>
      <c r="I20" s="69">
        <f>Pensions!I20</f>
        <v>0</v>
      </c>
      <c r="J20" s="69">
        <f>Pensions!J20</f>
        <v>0</v>
      </c>
      <c r="K20" s="69">
        <f>Pensions!K20</f>
        <v>0</v>
      </c>
      <c r="L20" s="69">
        <f>Pensions!L20</f>
        <v>540</v>
      </c>
      <c r="M20" s="69">
        <f>Pensions!M20</f>
        <v>23156</v>
      </c>
      <c r="N20" s="69">
        <f>Pensions!N20</f>
        <v>175381</v>
      </c>
      <c r="O20" s="69">
        <f>Pensions!O20</f>
        <v>0</v>
      </c>
      <c r="P20" s="69">
        <f>Pensions!P20</f>
        <v>0</v>
      </c>
      <c r="Q20" s="129">
        <f>Pensions!Q20</f>
        <v>3712946</v>
      </c>
    </row>
    <row r="21" spans="2:17" ht="32.25" customHeight="1" x14ac:dyDescent="0.35">
      <c r="B21" s="166" t="s">
        <v>198</v>
      </c>
      <c r="C21" s="69">
        <f>Pensions!C21</f>
        <v>0</v>
      </c>
      <c r="D21" s="69">
        <f>Pensions!D21</f>
        <v>0</v>
      </c>
      <c r="E21" s="69">
        <f>Pensions!E21</f>
        <v>0</v>
      </c>
      <c r="F21" s="69">
        <f>Pensions!F21</f>
        <v>0</v>
      </c>
      <c r="G21" s="69">
        <f>Pensions!G21</f>
        <v>0</v>
      </c>
      <c r="H21" s="69">
        <f>Pensions!H21</f>
        <v>0</v>
      </c>
      <c r="I21" s="69">
        <f>Pensions!I21</f>
        <v>0</v>
      </c>
      <c r="J21" s="69">
        <f>Pensions!J21</f>
        <v>0</v>
      </c>
      <c r="K21" s="69">
        <f>Pensions!K21</f>
        <v>0</v>
      </c>
      <c r="L21" s="69">
        <f>Pensions!L21</f>
        <v>0</v>
      </c>
      <c r="M21" s="69">
        <f>Pensions!M21</f>
        <v>0</v>
      </c>
      <c r="N21" s="69">
        <f>Pensions!N21</f>
        <v>0</v>
      </c>
      <c r="O21" s="69">
        <f>Pensions!O21</f>
        <v>0</v>
      </c>
      <c r="P21" s="69">
        <f>Pensions!P21</f>
        <v>0</v>
      </c>
      <c r="Q21" s="129">
        <f>Pensions!Q21</f>
        <v>0</v>
      </c>
    </row>
    <row r="22" spans="2:17" ht="32.25" customHeight="1" x14ac:dyDescent="0.35">
      <c r="B22" s="6" t="s">
        <v>60</v>
      </c>
      <c r="C22" s="69">
        <f>Pensions!C22</f>
        <v>0</v>
      </c>
      <c r="D22" s="69">
        <f>Pensions!D22</f>
        <v>0</v>
      </c>
      <c r="E22" s="69">
        <f>Pensions!E22</f>
        <v>0</v>
      </c>
      <c r="F22" s="69">
        <f>Pensions!F22</f>
        <v>0</v>
      </c>
      <c r="G22" s="69">
        <f>Pensions!G22</f>
        <v>0</v>
      </c>
      <c r="H22" s="69">
        <f>Pensions!H22</f>
        <v>0</v>
      </c>
      <c r="I22" s="69">
        <f>Pensions!I22</f>
        <v>0</v>
      </c>
      <c r="J22" s="69">
        <f>Pensions!J22</f>
        <v>0</v>
      </c>
      <c r="K22" s="69">
        <f>Pensions!K22</f>
        <v>0</v>
      </c>
      <c r="L22" s="69">
        <f>Pensions!L22</f>
        <v>0</v>
      </c>
      <c r="M22" s="69">
        <f>Pensions!M22</f>
        <v>0</v>
      </c>
      <c r="N22" s="69">
        <f>Pensions!N22</f>
        <v>0</v>
      </c>
      <c r="O22" s="69">
        <f>Pensions!O22</f>
        <v>0</v>
      </c>
      <c r="P22" s="69">
        <f>Pensions!P22</f>
        <v>0</v>
      </c>
      <c r="Q22" s="129">
        <f>Pensions!Q22</f>
        <v>0</v>
      </c>
    </row>
    <row r="23" spans="2:17" ht="32.25" customHeight="1" x14ac:dyDescent="0.35">
      <c r="B23" s="6" t="s">
        <v>61</v>
      </c>
      <c r="C23" s="69">
        <f>Pensions!C23</f>
        <v>469710</v>
      </c>
      <c r="D23" s="69">
        <f>Pensions!D23</f>
        <v>260159</v>
      </c>
      <c r="E23" s="69">
        <f>Pensions!E23</f>
        <v>260159</v>
      </c>
      <c r="F23" s="69">
        <f>Pensions!F23</f>
        <v>0</v>
      </c>
      <c r="G23" s="69">
        <f>Pensions!G23</f>
        <v>0</v>
      </c>
      <c r="H23" s="69">
        <f>Pensions!H23</f>
        <v>0</v>
      </c>
      <c r="I23" s="69">
        <f>Pensions!I23</f>
        <v>0</v>
      </c>
      <c r="J23" s="69">
        <f>Pensions!J23</f>
        <v>0</v>
      </c>
      <c r="K23" s="69">
        <f>Pensions!K23</f>
        <v>0</v>
      </c>
      <c r="L23" s="69">
        <f>Pensions!L23</f>
        <v>0</v>
      </c>
      <c r="M23" s="69">
        <f>Pensions!M23</f>
        <v>0</v>
      </c>
      <c r="N23" s="69">
        <f>Pensions!N23</f>
        <v>0</v>
      </c>
      <c r="O23" s="69">
        <f>Pensions!O23</f>
        <v>0</v>
      </c>
      <c r="P23" s="69">
        <f>Pensions!P23</f>
        <v>0</v>
      </c>
      <c r="Q23" s="129">
        <f>Pensions!Q23</f>
        <v>729869</v>
      </c>
    </row>
    <row r="24" spans="2:17" ht="32.25" customHeight="1" x14ac:dyDescent="0.35">
      <c r="B24" s="6" t="s">
        <v>136</v>
      </c>
      <c r="C24" s="69">
        <f>Pensions!C24</f>
        <v>0</v>
      </c>
      <c r="D24" s="69">
        <f>Pensions!D24</f>
        <v>13342</v>
      </c>
      <c r="E24" s="69">
        <f>Pensions!E24</f>
        <v>13342</v>
      </c>
      <c r="F24" s="69">
        <f>Pensions!F24</f>
        <v>0</v>
      </c>
      <c r="G24" s="69">
        <f>Pensions!G24</f>
        <v>0</v>
      </c>
      <c r="H24" s="69">
        <f>Pensions!H24</f>
        <v>0</v>
      </c>
      <c r="I24" s="69">
        <f>Pensions!I24</f>
        <v>0</v>
      </c>
      <c r="J24" s="69">
        <f>Pensions!J24</f>
        <v>0</v>
      </c>
      <c r="K24" s="69">
        <f>Pensions!K24</f>
        <v>0</v>
      </c>
      <c r="L24" s="69">
        <f>Pensions!L24</f>
        <v>0</v>
      </c>
      <c r="M24" s="69">
        <f>Pensions!M24</f>
        <v>0</v>
      </c>
      <c r="N24" s="69">
        <f>Pensions!N24</f>
        <v>0</v>
      </c>
      <c r="O24" s="69">
        <f>Pensions!O24</f>
        <v>0</v>
      </c>
      <c r="P24" s="69">
        <f>Pensions!P24</f>
        <v>0</v>
      </c>
      <c r="Q24" s="129">
        <f>Pensions!Q24</f>
        <v>13342</v>
      </c>
    </row>
    <row r="25" spans="2:17" ht="32.25" customHeight="1" x14ac:dyDescent="0.35">
      <c r="B25" s="6" t="s">
        <v>137</v>
      </c>
      <c r="C25" s="69">
        <f>Pensions!C25</f>
        <v>650084</v>
      </c>
      <c r="D25" s="69">
        <f>Pensions!D25</f>
        <v>21604</v>
      </c>
      <c r="E25" s="69">
        <f>Pensions!E25</f>
        <v>21604</v>
      </c>
      <c r="F25" s="69">
        <f>Pensions!F25</f>
        <v>0</v>
      </c>
      <c r="G25" s="69">
        <f>Pensions!G25</f>
        <v>558445</v>
      </c>
      <c r="H25" s="69">
        <f>Pensions!H25</f>
        <v>558445</v>
      </c>
      <c r="I25" s="69">
        <f>Pensions!I25</f>
        <v>0</v>
      </c>
      <c r="J25" s="69">
        <f>Pensions!J25</f>
        <v>0</v>
      </c>
      <c r="K25" s="69">
        <f>Pensions!K25</f>
        <v>0</v>
      </c>
      <c r="L25" s="69">
        <f>Pensions!L25</f>
        <v>0</v>
      </c>
      <c r="M25" s="69">
        <f>Pensions!M25</f>
        <v>8609</v>
      </c>
      <c r="N25" s="69">
        <f>Pensions!N25</f>
        <v>37762</v>
      </c>
      <c r="O25" s="69">
        <f>Pensions!O25</f>
        <v>0</v>
      </c>
      <c r="P25" s="69">
        <f>Pensions!P25</f>
        <v>0</v>
      </c>
      <c r="Q25" s="129">
        <f>Pensions!Q25</f>
        <v>142397</v>
      </c>
    </row>
    <row r="26" spans="2:17" ht="32.25" customHeight="1" x14ac:dyDescent="0.35">
      <c r="B26" s="6" t="s">
        <v>154</v>
      </c>
      <c r="C26" s="69">
        <f>Pensions!C26</f>
        <v>1107372</v>
      </c>
      <c r="D26" s="69">
        <f>Pensions!D26</f>
        <v>146469</v>
      </c>
      <c r="E26" s="69">
        <f>Pensions!E26</f>
        <v>146469</v>
      </c>
      <c r="F26" s="69">
        <f>Pensions!F26</f>
        <v>0</v>
      </c>
      <c r="G26" s="69">
        <f>Pensions!G26</f>
        <v>246484</v>
      </c>
      <c r="H26" s="69">
        <f>Pensions!H26</f>
        <v>246484</v>
      </c>
      <c r="I26" s="69">
        <f>Pensions!I26</f>
        <v>0</v>
      </c>
      <c r="J26" s="69">
        <f>Pensions!J26</f>
        <v>0</v>
      </c>
      <c r="K26" s="69">
        <f>Pensions!K26</f>
        <v>0</v>
      </c>
      <c r="L26" s="69">
        <f>Pensions!L26</f>
        <v>661</v>
      </c>
      <c r="M26" s="69">
        <f>Pensions!M26</f>
        <v>17494</v>
      </c>
      <c r="N26" s="69">
        <f>Pensions!N26</f>
        <v>139364</v>
      </c>
      <c r="O26" s="69">
        <f>Pensions!O26</f>
        <v>0</v>
      </c>
      <c r="P26" s="69">
        <f>Pensions!P26</f>
        <v>0</v>
      </c>
      <c r="Q26" s="129">
        <f>Pensions!Q26</f>
        <v>1128566</v>
      </c>
    </row>
    <row r="27" spans="2:17" ht="32.25" customHeight="1" x14ac:dyDescent="0.35">
      <c r="B27" s="6" t="s">
        <v>38</v>
      </c>
      <c r="C27" s="69">
        <f>Pensions!C27</f>
        <v>0</v>
      </c>
      <c r="D27" s="69">
        <f>Pensions!D27</f>
        <v>0</v>
      </c>
      <c r="E27" s="69">
        <f>Pensions!E27</f>
        <v>0</v>
      </c>
      <c r="F27" s="69">
        <f>Pensions!F27</f>
        <v>0</v>
      </c>
      <c r="G27" s="69">
        <f>Pensions!G27</f>
        <v>0</v>
      </c>
      <c r="H27" s="69">
        <f>Pensions!H27</f>
        <v>0</v>
      </c>
      <c r="I27" s="69">
        <f>Pensions!I27</f>
        <v>0</v>
      </c>
      <c r="J27" s="69">
        <f>Pensions!J27</f>
        <v>0</v>
      </c>
      <c r="K27" s="69">
        <f>Pensions!K27</f>
        <v>0</v>
      </c>
      <c r="L27" s="69">
        <f>Pensions!L27</f>
        <v>0</v>
      </c>
      <c r="M27" s="69">
        <f>Pensions!M27</f>
        <v>0</v>
      </c>
      <c r="N27" s="69">
        <f>Pensions!N27</f>
        <v>0</v>
      </c>
      <c r="O27" s="69">
        <f>Pensions!O27</f>
        <v>0</v>
      </c>
      <c r="P27" s="69">
        <f>Pensions!P27</f>
        <v>0</v>
      </c>
      <c r="Q27" s="129">
        <f>Pensions!Q27</f>
        <v>0</v>
      </c>
    </row>
    <row r="28" spans="2:17" ht="32.25" customHeight="1" x14ac:dyDescent="0.35">
      <c r="B28" s="6" t="s">
        <v>62</v>
      </c>
      <c r="C28" s="69">
        <f>Pensions!C28</f>
        <v>589013</v>
      </c>
      <c r="D28" s="69">
        <f>Pensions!D28</f>
        <v>251006</v>
      </c>
      <c r="E28" s="69">
        <f>Pensions!E28</f>
        <v>251006</v>
      </c>
      <c r="F28" s="69">
        <f>Pensions!F28</f>
        <v>0</v>
      </c>
      <c r="G28" s="69">
        <f>Pensions!G28</f>
        <v>129147</v>
      </c>
      <c r="H28" s="69">
        <f>Pensions!H28</f>
        <v>120795</v>
      </c>
      <c r="I28" s="69">
        <f>Pensions!I28</f>
        <v>0</v>
      </c>
      <c r="J28" s="69">
        <f>Pensions!J28</f>
        <v>0</v>
      </c>
      <c r="K28" s="69">
        <f>Pensions!K28</f>
        <v>0</v>
      </c>
      <c r="L28" s="69">
        <f>Pensions!L28</f>
        <v>2651</v>
      </c>
      <c r="M28" s="69">
        <f>Pensions!M28</f>
        <v>34372</v>
      </c>
      <c r="N28" s="69">
        <f>Pensions!N28</f>
        <v>34714</v>
      </c>
      <c r="O28" s="69">
        <f>Pensions!O28</f>
        <v>0</v>
      </c>
      <c r="P28" s="69">
        <f>Pensions!P28</f>
        <v>0</v>
      </c>
      <c r="Q28" s="129">
        <f>Pensions!Q28</f>
        <v>716914</v>
      </c>
    </row>
    <row r="29" spans="2:17" ht="32.25" customHeight="1" x14ac:dyDescent="0.35">
      <c r="B29" s="6" t="s">
        <v>63</v>
      </c>
      <c r="C29" s="69">
        <f>Pensions!C29</f>
        <v>0</v>
      </c>
      <c r="D29" s="69">
        <f>Pensions!D29</f>
        <v>0</v>
      </c>
      <c r="E29" s="69">
        <f>Pensions!E29</f>
        <v>0</v>
      </c>
      <c r="F29" s="69">
        <f>Pensions!F29</f>
        <v>0</v>
      </c>
      <c r="G29" s="69">
        <f>Pensions!G29</f>
        <v>0</v>
      </c>
      <c r="H29" s="69">
        <f>Pensions!H29</f>
        <v>0</v>
      </c>
      <c r="I29" s="69">
        <f>Pensions!I29</f>
        <v>0</v>
      </c>
      <c r="J29" s="69">
        <f>Pensions!J29</f>
        <v>0</v>
      </c>
      <c r="K29" s="69">
        <f>Pensions!K29</f>
        <v>0</v>
      </c>
      <c r="L29" s="69">
        <f>Pensions!L29</f>
        <v>0</v>
      </c>
      <c r="M29" s="69">
        <f>Pensions!M29</f>
        <v>27374</v>
      </c>
      <c r="N29" s="69">
        <f>Pensions!N29</f>
        <v>1511</v>
      </c>
      <c r="O29" s="69">
        <f>Pensions!O29</f>
        <v>0</v>
      </c>
      <c r="P29" s="69">
        <f>Pensions!P29</f>
        <v>0</v>
      </c>
      <c r="Q29" s="129">
        <f>Pensions!Q29</f>
        <v>-25863</v>
      </c>
    </row>
    <row r="30" spans="2:17" ht="32.25" customHeight="1" x14ac:dyDescent="0.35">
      <c r="B30" s="6" t="s">
        <v>64</v>
      </c>
      <c r="C30" s="69">
        <f>Pensions!C30</f>
        <v>4613986</v>
      </c>
      <c r="D30" s="69">
        <f>Pensions!D30</f>
        <v>526212</v>
      </c>
      <c r="E30" s="69">
        <f>Pensions!E30</f>
        <v>526212</v>
      </c>
      <c r="F30" s="69">
        <f>Pensions!F30</f>
        <v>0</v>
      </c>
      <c r="G30" s="69">
        <f>Pensions!G30</f>
        <v>583298</v>
      </c>
      <c r="H30" s="69">
        <f>Pensions!H30</f>
        <v>650260</v>
      </c>
      <c r="I30" s="69">
        <f>Pensions!I30</f>
        <v>0</v>
      </c>
      <c r="J30" s="69">
        <f>Pensions!J30</f>
        <v>0</v>
      </c>
      <c r="K30" s="69">
        <f>Pensions!K30</f>
        <v>0</v>
      </c>
      <c r="L30" s="69">
        <f>Pensions!L30</f>
        <v>0</v>
      </c>
      <c r="M30" s="69">
        <f>Pensions!M30</f>
        <v>0</v>
      </c>
      <c r="N30" s="69">
        <f>Pensions!N30</f>
        <v>414141</v>
      </c>
      <c r="O30" s="69">
        <f>Pensions!O30</f>
        <v>0</v>
      </c>
      <c r="P30" s="69">
        <f>Pensions!P30</f>
        <v>0</v>
      </c>
      <c r="Q30" s="129">
        <f>Pensions!Q30</f>
        <v>4904079</v>
      </c>
    </row>
    <row r="31" spans="2:17" ht="32.25" customHeight="1" x14ac:dyDescent="0.35">
      <c r="B31" s="58" t="s">
        <v>45</v>
      </c>
      <c r="C31" s="128">
        <f>SUM(C6:C30)</f>
        <v>183176373</v>
      </c>
      <c r="D31" s="128">
        <f>SUM(D6:D30)</f>
        <v>26852137</v>
      </c>
      <c r="E31" s="128">
        <f>SUM(E6:E30)</f>
        <v>26852137</v>
      </c>
      <c r="F31" s="128">
        <f>SUM(F6:F30)</f>
        <v>0</v>
      </c>
      <c r="G31" s="128">
        <f t="shared" ref="G31" si="0">SUM(H31:K31)</f>
        <v>17709082</v>
      </c>
      <c r="H31" s="128">
        <f t="shared" ref="H31:Q31" si="1">SUM(H6:H30)</f>
        <v>13882038</v>
      </c>
      <c r="I31" s="128">
        <f t="shared" si="1"/>
        <v>3827044</v>
      </c>
      <c r="J31" s="128">
        <f t="shared" si="1"/>
        <v>0</v>
      </c>
      <c r="K31" s="128">
        <f t="shared" si="1"/>
        <v>0</v>
      </c>
      <c r="L31" s="128">
        <f t="shared" si="1"/>
        <v>278698</v>
      </c>
      <c r="M31" s="128">
        <f t="shared" si="1"/>
        <v>1349123</v>
      </c>
      <c r="N31" s="128">
        <f t="shared" si="1"/>
        <v>15818356</v>
      </c>
      <c r="O31" s="128">
        <f t="shared" si="1"/>
        <v>47027</v>
      </c>
      <c r="P31" s="128">
        <f t="shared" si="1"/>
        <v>368831</v>
      </c>
      <c r="Q31" s="128">
        <f t="shared" si="1"/>
        <v>206094107</v>
      </c>
    </row>
    <row r="32" spans="2:17" ht="32.25" customHeight="1" x14ac:dyDescent="0.35">
      <c r="B32" s="261" t="s">
        <v>46</v>
      </c>
      <c r="C32" s="262"/>
      <c r="D32" s="262"/>
      <c r="E32" s="262"/>
      <c r="F32" s="262"/>
      <c r="G32" s="262"/>
      <c r="H32" s="262"/>
      <c r="I32" s="262"/>
      <c r="J32" s="262"/>
      <c r="K32" s="262"/>
      <c r="L32" s="262"/>
      <c r="M32" s="262"/>
      <c r="N32" s="262"/>
      <c r="O32" s="262"/>
      <c r="P32" s="262"/>
      <c r="Q32" s="263"/>
    </row>
    <row r="33" spans="2:17" ht="32.25" customHeight="1" x14ac:dyDescent="0.35">
      <c r="B33" s="6" t="s">
        <v>47</v>
      </c>
      <c r="C33" s="69">
        <f>Pensions!C33</f>
        <v>0</v>
      </c>
      <c r="D33" s="69">
        <f>Pensions!D33</f>
        <v>0</v>
      </c>
      <c r="E33" s="69">
        <f>Pensions!E33</f>
        <v>0</v>
      </c>
      <c r="F33" s="69">
        <f>Pensions!F33</f>
        <v>0</v>
      </c>
      <c r="G33" s="69">
        <f>Pensions!G33</f>
        <v>0</v>
      </c>
      <c r="H33" s="69">
        <f>Pensions!H33</f>
        <v>0</v>
      </c>
      <c r="I33" s="69">
        <f>Pensions!I33</f>
        <v>0</v>
      </c>
      <c r="J33" s="69">
        <f>Pensions!J33</f>
        <v>0</v>
      </c>
      <c r="K33" s="69">
        <f>Pensions!K33</f>
        <v>0</v>
      </c>
      <c r="L33" s="69">
        <f>Pensions!L33</f>
        <v>0</v>
      </c>
      <c r="M33" s="69">
        <f>Pensions!M33</f>
        <v>0</v>
      </c>
      <c r="N33" s="69">
        <f>Pensions!N33</f>
        <v>0</v>
      </c>
      <c r="O33" s="69">
        <f>Pensions!O33</f>
        <v>0</v>
      </c>
      <c r="P33" s="69">
        <f>Pensions!P33</f>
        <v>0</v>
      </c>
      <c r="Q33" s="129">
        <f>Pensions!Q33</f>
        <v>0</v>
      </c>
    </row>
    <row r="34" spans="2:17" ht="32.25" customHeight="1" x14ac:dyDescent="0.35">
      <c r="B34" s="6" t="s">
        <v>79</v>
      </c>
      <c r="C34" s="69">
        <f>Pensions!C34</f>
        <v>0</v>
      </c>
      <c r="D34" s="69">
        <f>Pensions!D34</f>
        <v>0</v>
      </c>
      <c r="E34" s="69">
        <f>Pensions!E34</f>
        <v>0</v>
      </c>
      <c r="F34" s="69">
        <f>Pensions!F34</f>
        <v>0</v>
      </c>
      <c r="G34" s="69">
        <f>Pensions!G34</f>
        <v>0</v>
      </c>
      <c r="H34" s="69">
        <f>Pensions!H34</f>
        <v>0</v>
      </c>
      <c r="I34" s="69">
        <f>Pensions!I34</f>
        <v>0</v>
      </c>
      <c r="J34" s="69">
        <f>Pensions!J34</f>
        <v>0</v>
      </c>
      <c r="K34" s="69">
        <f>Pensions!K34</f>
        <v>0</v>
      </c>
      <c r="L34" s="69">
        <f>Pensions!L34</f>
        <v>0</v>
      </c>
      <c r="M34" s="69">
        <f>Pensions!M34</f>
        <v>0</v>
      </c>
      <c r="N34" s="69">
        <f>Pensions!N34</f>
        <v>0</v>
      </c>
      <c r="O34" s="69">
        <f>Pensions!O34</f>
        <v>0</v>
      </c>
      <c r="P34" s="69">
        <f>Pensions!P34</f>
        <v>0</v>
      </c>
      <c r="Q34" s="129">
        <f>Pensions!Q34</f>
        <v>0</v>
      </c>
    </row>
    <row r="35" spans="2:17" ht="32.25" customHeight="1" x14ac:dyDescent="0.35">
      <c r="B35" s="6" t="s">
        <v>48</v>
      </c>
      <c r="C35" s="69">
        <f>Pensions!C35</f>
        <v>0</v>
      </c>
      <c r="D35" s="69">
        <f>Pensions!D35</f>
        <v>0</v>
      </c>
      <c r="E35" s="69">
        <f>Pensions!E35</f>
        <v>0</v>
      </c>
      <c r="F35" s="69">
        <f>Pensions!F35</f>
        <v>0</v>
      </c>
      <c r="G35" s="69">
        <f>Pensions!G35</f>
        <v>0</v>
      </c>
      <c r="H35" s="69">
        <f>Pensions!H35</f>
        <v>0</v>
      </c>
      <c r="I35" s="69">
        <f>Pensions!I35</f>
        <v>0</v>
      </c>
      <c r="J35" s="69">
        <f>Pensions!J35</f>
        <v>0</v>
      </c>
      <c r="K35" s="69">
        <f>Pensions!K35</f>
        <v>0</v>
      </c>
      <c r="L35" s="69">
        <f>Pensions!L35</f>
        <v>0</v>
      </c>
      <c r="M35" s="69">
        <f>Pensions!M35</f>
        <v>0</v>
      </c>
      <c r="N35" s="69">
        <f>Pensions!N35</f>
        <v>0</v>
      </c>
      <c r="O35" s="69">
        <f>Pensions!O35</f>
        <v>0</v>
      </c>
      <c r="P35" s="69">
        <f>Pensions!P35</f>
        <v>0</v>
      </c>
      <c r="Q35" s="129">
        <f>Pensions!Q35</f>
        <v>0</v>
      </c>
    </row>
    <row r="36" spans="2:17" ht="32.25" customHeight="1" x14ac:dyDescent="0.35">
      <c r="B36" s="58" t="s">
        <v>45</v>
      </c>
      <c r="C36" s="128">
        <f>SUM(C33:C35)</f>
        <v>0</v>
      </c>
      <c r="D36" s="128">
        <f t="shared" ref="D36:Q36" si="2">SUM(D33:D35)</f>
        <v>0</v>
      </c>
      <c r="E36" s="128">
        <f t="shared" si="2"/>
        <v>0</v>
      </c>
      <c r="F36" s="128">
        <f t="shared" si="2"/>
        <v>0</v>
      </c>
      <c r="G36" s="128">
        <f t="shared" si="2"/>
        <v>0</v>
      </c>
      <c r="H36" s="128">
        <f t="shared" si="2"/>
        <v>0</v>
      </c>
      <c r="I36" s="128">
        <f t="shared" si="2"/>
        <v>0</v>
      </c>
      <c r="J36" s="128">
        <f t="shared" si="2"/>
        <v>0</v>
      </c>
      <c r="K36" s="128">
        <f t="shared" si="2"/>
        <v>0</v>
      </c>
      <c r="L36" s="128">
        <f t="shared" si="2"/>
        <v>0</v>
      </c>
      <c r="M36" s="128">
        <f t="shared" si="2"/>
        <v>0</v>
      </c>
      <c r="N36" s="128">
        <f t="shared" si="2"/>
        <v>0</v>
      </c>
      <c r="O36" s="128">
        <f t="shared" si="2"/>
        <v>0</v>
      </c>
      <c r="P36" s="128">
        <f t="shared" si="2"/>
        <v>0</v>
      </c>
      <c r="Q36" s="128">
        <f t="shared" si="2"/>
        <v>0</v>
      </c>
    </row>
    <row r="37" spans="2:17" ht="23.25" customHeight="1" x14ac:dyDescent="0.35">
      <c r="B37" s="260" t="s">
        <v>50</v>
      </c>
      <c r="C37" s="260"/>
      <c r="D37" s="260"/>
      <c r="E37" s="260"/>
      <c r="F37" s="260"/>
      <c r="G37" s="260"/>
      <c r="H37" s="260"/>
      <c r="I37" s="260"/>
      <c r="J37" s="260"/>
      <c r="K37" s="260"/>
      <c r="L37" s="260"/>
      <c r="M37" s="260"/>
      <c r="N37" s="260"/>
      <c r="O37" s="260"/>
      <c r="P37" s="260"/>
      <c r="Q37" s="260"/>
    </row>
    <row r="38" spans="2:17" ht="18.75" customHeight="1" x14ac:dyDescent="0.35">
      <c r="Q38" s="168"/>
    </row>
  </sheetData>
  <sheetProtection algorithmName="SHA-512" hashValue="bnvKQhEGqAhDpwIGeoLYW0xPnXIqzje6uh8dbjyjbGwsTZUHjUmHQbqoyT0kSO/MN3TMW2fhZLcpHHz5aqBP9g==" saltValue="I0ZDa++/ALduJ3V7RJAwkA==" spinCount="100000" sheet="1" objects="1" scenarios="1"/>
  <mergeCells count="4">
    <mergeCell ref="B3:Q3"/>
    <mergeCell ref="B32:Q32"/>
    <mergeCell ref="B37:Q37"/>
    <mergeCell ref="B5:Q5"/>
  </mergeCells>
  <pageMargins left="0.7" right="0.7" top="0.75" bottom="0.75" header="0.3" footer="0.3"/>
  <pageSetup paperSize="9" scale="36" orientation="landscape" r:id="rId1"/>
  <ignoredErrors>
    <ignoredError sqref="G31" 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tabColor rgb="FF92D050"/>
    <pageSetUpPr fitToPage="1"/>
  </sheetPr>
  <dimension ref="A2:S174"/>
  <sheetViews>
    <sheetView showGridLines="0" zoomScale="80" zoomScaleNormal="80" workbookViewId="0">
      <selection activeCell="E12" sqref="E12"/>
    </sheetView>
  </sheetViews>
  <sheetFormatPr defaultColWidth="16.54296875" defaultRowHeight="18" customHeight="1" x14ac:dyDescent="0.35"/>
  <cols>
    <col min="1" max="1" width="16.54296875" style="170"/>
    <col min="2" max="2" width="45.453125" style="170" bestFit="1" customWidth="1"/>
    <col min="3" max="3" width="18.54296875" style="170" customWidth="1"/>
    <col min="4" max="4" width="21" style="170" customWidth="1"/>
    <col min="5" max="16" width="18.54296875" style="170" customWidth="1"/>
    <col min="17" max="17" width="18.54296875" style="1" customWidth="1"/>
    <col min="18" max="16384" width="16.54296875" style="170"/>
  </cols>
  <sheetData>
    <row r="2" spans="1:17" ht="18" customHeight="1" x14ac:dyDescent="0.35">
      <c r="B2" s="4"/>
      <c r="C2" s="4"/>
      <c r="D2" s="4"/>
      <c r="E2" s="4"/>
      <c r="F2" s="4"/>
      <c r="G2" s="4"/>
      <c r="H2" s="4"/>
      <c r="I2" s="4"/>
      <c r="J2" s="4"/>
      <c r="K2" s="4"/>
      <c r="L2" s="4"/>
      <c r="M2" s="4"/>
      <c r="N2" s="4"/>
      <c r="O2" s="4"/>
      <c r="P2" s="4"/>
      <c r="Q2" s="8"/>
    </row>
    <row r="3" spans="1:17" ht="25.5" customHeight="1" x14ac:dyDescent="0.35">
      <c r="B3" s="264" t="s">
        <v>298</v>
      </c>
      <c r="C3" s="264"/>
      <c r="D3" s="264"/>
      <c r="E3" s="264"/>
      <c r="F3" s="264"/>
      <c r="G3" s="264"/>
      <c r="H3" s="264"/>
      <c r="I3" s="264"/>
      <c r="J3" s="264"/>
      <c r="K3" s="264"/>
      <c r="L3" s="264"/>
      <c r="M3" s="264"/>
      <c r="N3" s="264"/>
      <c r="O3" s="264"/>
      <c r="P3" s="264"/>
      <c r="Q3" s="264"/>
    </row>
    <row r="4" spans="1:17" s="171" customFormat="1" ht="28.5" x14ac:dyDescent="0.35">
      <c r="B4" s="64" t="s">
        <v>0</v>
      </c>
      <c r="C4" s="66" t="s">
        <v>66</v>
      </c>
      <c r="D4" s="66" t="s">
        <v>67</v>
      </c>
      <c r="E4" s="66" t="s">
        <v>68</v>
      </c>
      <c r="F4" s="66" t="s">
        <v>69</v>
      </c>
      <c r="G4" s="66" t="s">
        <v>70</v>
      </c>
      <c r="H4" s="66" t="s">
        <v>87</v>
      </c>
      <c r="I4" s="172" t="s">
        <v>71</v>
      </c>
      <c r="J4" s="66" t="s">
        <v>72</v>
      </c>
      <c r="K4" s="66" t="s">
        <v>73</v>
      </c>
      <c r="L4" s="66" t="s">
        <v>74</v>
      </c>
      <c r="M4" s="66" t="s">
        <v>75</v>
      </c>
      <c r="N4" s="66" t="s">
        <v>2</v>
      </c>
      <c r="O4" s="66" t="s">
        <v>76</v>
      </c>
      <c r="P4" s="66" t="s">
        <v>77</v>
      </c>
      <c r="Q4" s="66" t="s">
        <v>78</v>
      </c>
    </row>
    <row r="5" spans="1:17" ht="29.25" customHeight="1" x14ac:dyDescent="0.35">
      <c r="A5" s="171"/>
      <c r="B5" s="256" t="s">
        <v>16</v>
      </c>
      <c r="C5" s="257"/>
      <c r="D5" s="257"/>
      <c r="E5" s="257"/>
      <c r="F5" s="257"/>
      <c r="G5" s="257"/>
      <c r="H5" s="257"/>
      <c r="I5" s="257"/>
      <c r="J5" s="257"/>
      <c r="K5" s="257"/>
      <c r="L5" s="257"/>
      <c r="M5" s="257"/>
      <c r="N5" s="257"/>
      <c r="O5" s="257"/>
      <c r="P5" s="257"/>
      <c r="Q5" s="258"/>
    </row>
    <row r="6" spans="1:17" ht="29.25" customHeight="1" x14ac:dyDescent="0.35">
      <c r="A6" s="171"/>
      <c r="B6" s="6" t="s">
        <v>51</v>
      </c>
      <c r="C6" s="173">
        <f>'APPENDIX 5'!C6+'APPENDIX 6'!C6+'APPENDIX 7'!C6+'APPENDIX 8'!C6+'APPENDIX 9'!C6+'APPENDIX 10'!C6+'APPENDIX 11'!C6</f>
        <v>4419570</v>
      </c>
      <c r="D6" s="173">
        <f>'APPENDIX 5'!D6+'APPENDIX 6'!D6+'APPENDIX 7'!D6+'APPENDIX 8'!D6+'APPENDIX 9'!D6+'APPENDIX 10'!D6+'APPENDIX 11'!D6</f>
        <v>1151935</v>
      </c>
      <c r="E6" s="173">
        <f>'APPENDIX 5'!E6+'APPENDIX 6'!E6+'APPENDIX 7'!E6+'APPENDIX 8'!E6+'APPENDIX 9'!E6+'APPENDIX 10'!E6+'APPENDIX 11'!E6</f>
        <v>880688</v>
      </c>
      <c r="F6" s="173">
        <f>'APPENDIX 5'!F6+'APPENDIX 6'!F6+'APPENDIX 7'!F6+'APPENDIX 8'!F6+'APPENDIX 9'!F6+'APPENDIX 10'!F6+'APPENDIX 11'!F6</f>
        <v>0</v>
      </c>
      <c r="G6" s="173">
        <f>'APPENDIX 5'!G6+'APPENDIX 6'!G6+'APPENDIX 7'!G6+'APPENDIX 8'!G6+'APPENDIX 9'!G6+'APPENDIX 10'!G6+'APPENDIX 11'!G6</f>
        <v>527155</v>
      </c>
      <c r="H6" s="173">
        <f>'APPENDIX 5'!H6+'APPENDIX 6'!H6+'APPENDIX 7'!H6+'APPENDIX 8'!H6+'APPENDIX 9'!H6+'APPENDIX 10'!H6+'APPENDIX 11'!H6</f>
        <v>478320</v>
      </c>
      <c r="I6" s="173">
        <f>'APPENDIX 5'!I6+'APPENDIX 6'!I6+'APPENDIX 7'!I6+'APPENDIX 8'!I6+'APPENDIX 9'!I6+'APPENDIX 10'!I6+'APPENDIX 11'!I6</f>
        <v>0</v>
      </c>
      <c r="J6" s="173">
        <f>'APPENDIX 5'!J6+'APPENDIX 6'!J6+'APPENDIX 7'!J6+'APPENDIX 8'!J6+'APPENDIX 9'!J6+'APPENDIX 10'!J6+'APPENDIX 11'!J6</f>
        <v>0</v>
      </c>
      <c r="K6" s="173">
        <f>'APPENDIX 5'!K6+'APPENDIX 6'!K6+'APPENDIX 7'!K6+'APPENDIX 8'!K6+'APPENDIX 9'!K6+'APPENDIX 10'!K6+'APPENDIX 11'!K6</f>
        <v>44980</v>
      </c>
      <c r="L6" s="173">
        <f>'APPENDIX 5'!L6+'APPENDIX 6'!L6+'APPENDIX 7'!L6+'APPENDIX 8'!L6+'APPENDIX 9'!L6+'APPENDIX 10'!L6+'APPENDIX 11'!L6</f>
        <v>74097</v>
      </c>
      <c r="M6" s="173">
        <f>'APPENDIX 5'!M6+'APPENDIX 6'!M6+'APPENDIX 7'!M6+'APPENDIX 8'!M6+'APPENDIX 9'!M6+'APPENDIX 10'!M6+'APPENDIX 11'!M6</f>
        <v>180107</v>
      </c>
      <c r="N6" s="173">
        <f>'APPENDIX 5'!N6+'APPENDIX 6'!N6+'APPENDIX 7'!N6+'APPENDIX 8'!N6+'APPENDIX 9'!N6+'APPENDIX 10'!N6+'APPENDIX 11'!N6</f>
        <v>441085</v>
      </c>
      <c r="O6" s="173">
        <f>'APPENDIX 5'!O6+'APPENDIX 6'!O6+'APPENDIX 7'!O6+'APPENDIX 8'!O6+'APPENDIX 9'!O6+'APPENDIX 10'!O6+'APPENDIX 11'!O6</f>
        <v>17529</v>
      </c>
      <c r="P6" s="173">
        <f>'APPENDIX 5'!P6+'APPENDIX 6'!P6+'APPENDIX 7'!P6+'APPENDIX 8'!P6+'APPENDIX 9'!P6+'APPENDIX 10'!P6+'APPENDIX 11'!P6</f>
        <v>54922</v>
      </c>
      <c r="Q6" s="174">
        <f>'APPENDIX 5'!Q6+'APPENDIX 6'!Q6+'APPENDIX 7'!Q6+'APPENDIX 8'!Q6+'APPENDIX 9'!Q6+'APPENDIX 10'!Q6+'APPENDIX 11'!Q6</f>
        <v>4891390</v>
      </c>
    </row>
    <row r="7" spans="1:17" ht="29.25" customHeight="1" x14ac:dyDescent="0.35">
      <c r="A7" s="171"/>
      <c r="B7" s="6" t="s">
        <v>144</v>
      </c>
      <c r="C7" s="173">
        <f>'APPENDIX 5'!C7+'APPENDIX 6'!C7+'APPENDIX 7'!C7+'APPENDIX 8'!C7+'APPENDIX 9'!C7+'APPENDIX 10'!C7+'APPENDIX 11'!C7</f>
        <v>-604758</v>
      </c>
      <c r="D7" s="173">
        <f>'APPENDIX 5'!D7+'APPENDIX 6'!D7+'APPENDIX 7'!D7+'APPENDIX 8'!D7+'APPENDIX 9'!D7+'APPENDIX 10'!D7+'APPENDIX 11'!D7</f>
        <v>1847183</v>
      </c>
      <c r="E7" s="173">
        <f>'APPENDIX 5'!E7+'APPENDIX 6'!E7+'APPENDIX 7'!E7+'APPENDIX 8'!E7+'APPENDIX 9'!E7+'APPENDIX 10'!E7+'APPENDIX 11'!E7</f>
        <v>1040755</v>
      </c>
      <c r="F7" s="173">
        <f>'APPENDIX 5'!F7+'APPENDIX 6'!F7+'APPENDIX 7'!F7+'APPENDIX 8'!F7+'APPENDIX 9'!F7+'APPENDIX 10'!F7+'APPENDIX 11'!F7</f>
        <v>0</v>
      </c>
      <c r="G7" s="173">
        <f>'APPENDIX 5'!G7+'APPENDIX 6'!G7+'APPENDIX 7'!G7+'APPENDIX 8'!G7+'APPENDIX 9'!G7+'APPENDIX 10'!G7+'APPENDIX 11'!G7</f>
        <v>283204</v>
      </c>
      <c r="H7" s="173">
        <f>'APPENDIX 5'!H7+'APPENDIX 6'!H7+'APPENDIX 7'!H7+'APPENDIX 8'!H7+'APPENDIX 9'!H7+'APPENDIX 10'!H7+'APPENDIX 11'!H7</f>
        <v>615513</v>
      </c>
      <c r="I7" s="173">
        <f>'APPENDIX 5'!I7+'APPENDIX 6'!I7+'APPENDIX 7'!I7+'APPENDIX 8'!I7+'APPENDIX 9'!I7+'APPENDIX 10'!I7+'APPENDIX 11'!I7</f>
        <v>0</v>
      </c>
      <c r="J7" s="173">
        <f>'APPENDIX 5'!J7+'APPENDIX 6'!J7+'APPENDIX 7'!J7+'APPENDIX 8'!J7+'APPENDIX 9'!J7+'APPENDIX 10'!J7+'APPENDIX 11'!J7</f>
        <v>0</v>
      </c>
      <c r="K7" s="173">
        <f>'APPENDIX 5'!K7+'APPENDIX 6'!K7+'APPENDIX 7'!K7+'APPENDIX 8'!K7+'APPENDIX 9'!K7+'APPENDIX 10'!K7+'APPENDIX 11'!K7</f>
        <v>0</v>
      </c>
      <c r="L7" s="173">
        <f>'APPENDIX 5'!L7+'APPENDIX 6'!L7+'APPENDIX 7'!L7+'APPENDIX 8'!L7+'APPENDIX 9'!L7+'APPENDIX 10'!L7+'APPENDIX 11'!L7</f>
        <v>155962</v>
      </c>
      <c r="M7" s="173">
        <f>'APPENDIX 5'!M7+'APPENDIX 6'!M7+'APPENDIX 7'!M7+'APPENDIX 8'!M7+'APPENDIX 9'!M7+'APPENDIX 10'!M7+'APPENDIX 11'!M7</f>
        <v>419260</v>
      </c>
      <c r="N7" s="173">
        <f>'APPENDIX 5'!N7+'APPENDIX 6'!N7+'APPENDIX 7'!N7+'APPENDIX 8'!N7+'APPENDIX 9'!N7+'APPENDIX 10'!N7+'APPENDIX 11'!N7</f>
        <v>226378</v>
      </c>
      <c r="O7" s="173">
        <f>'APPENDIX 5'!O7+'APPENDIX 6'!O7+'APPENDIX 7'!O7+'APPENDIX 8'!O7+'APPENDIX 9'!O7+'APPENDIX 10'!O7+'APPENDIX 11'!O7</f>
        <v>0</v>
      </c>
      <c r="P7" s="173">
        <f>'APPENDIX 5'!P7+'APPENDIX 6'!P7+'APPENDIX 7'!P7+'APPENDIX 8'!P7+'APPENDIX 9'!P7+'APPENDIX 10'!P7+'APPENDIX 11'!P7</f>
        <v>0</v>
      </c>
      <c r="Q7" s="174">
        <f>'APPENDIX 5'!Q7+'APPENDIX 6'!Q7+'APPENDIX 7'!Q7+'APPENDIX 8'!Q7+'APPENDIX 9'!Q7+'APPENDIX 10'!Q7+'APPENDIX 11'!Q7</f>
        <v>-528361</v>
      </c>
    </row>
    <row r="8" spans="1:17" ht="29.25" customHeight="1" x14ac:dyDescent="0.35">
      <c r="A8" s="171"/>
      <c r="B8" s="6" t="s">
        <v>153</v>
      </c>
      <c r="C8" s="173">
        <f>'APPENDIX 5'!C8+'APPENDIX 6'!C8+'APPENDIX 7'!C8+'APPENDIX 8'!C8+'APPENDIX 9'!C8+'APPENDIX 10'!C8+'APPENDIX 11'!C8</f>
        <v>65796391</v>
      </c>
      <c r="D8" s="173">
        <f>'APPENDIX 5'!D8+'APPENDIX 6'!D8+'APPENDIX 7'!D8+'APPENDIX 8'!D8+'APPENDIX 9'!D8+'APPENDIX 10'!D8+'APPENDIX 11'!D8</f>
        <v>17564566</v>
      </c>
      <c r="E8" s="173">
        <f>'APPENDIX 5'!E8+'APPENDIX 6'!E8+'APPENDIX 7'!E8+'APPENDIX 8'!E8+'APPENDIX 9'!E8+'APPENDIX 10'!E8+'APPENDIX 11'!E8</f>
        <v>17324774</v>
      </c>
      <c r="F8" s="173">
        <f>'APPENDIX 5'!F8+'APPENDIX 6'!F8+'APPENDIX 7'!F8+'APPENDIX 8'!F8+'APPENDIX 9'!F8+'APPENDIX 10'!F8+'APPENDIX 11'!F8</f>
        <v>-857</v>
      </c>
      <c r="G8" s="173">
        <f>'APPENDIX 5'!G8+'APPENDIX 6'!G8+'APPENDIX 7'!G8+'APPENDIX 8'!G8+'APPENDIX 9'!G8+'APPENDIX 10'!G8+'APPENDIX 11'!G8</f>
        <v>7879268</v>
      </c>
      <c r="H8" s="173">
        <f>'APPENDIX 5'!H8+'APPENDIX 6'!H8+'APPENDIX 7'!H8+'APPENDIX 8'!H8+'APPENDIX 9'!H8+'APPENDIX 10'!H8+'APPENDIX 11'!H8</f>
        <v>4896312</v>
      </c>
      <c r="I8" s="173">
        <f>'APPENDIX 5'!I8+'APPENDIX 6'!I8+'APPENDIX 7'!I8+'APPENDIX 8'!I8+'APPENDIX 9'!I8+'APPENDIX 10'!I8+'APPENDIX 11'!I8</f>
        <v>1198001</v>
      </c>
      <c r="J8" s="173">
        <f>'APPENDIX 5'!J8+'APPENDIX 6'!J8+'APPENDIX 7'!J8+'APPENDIX 8'!J8+'APPENDIX 9'!J8+'APPENDIX 10'!J8+'APPENDIX 11'!J8</f>
        <v>1355531</v>
      </c>
      <c r="K8" s="173">
        <f>'APPENDIX 5'!K8+'APPENDIX 6'!K8+'APPENDIX 7'!K8+'APPENDIX 8'!K8+'APPENDIX 9'!K8+'APPENDIX 10'!K8+'APPENDIX 11'!K8</f>
        <v>510734</v>
      </c>
      <c r="L8" s="173">
        <f>'APPENDIX 5'!L8+'APPENDIX 6'!L8+'APPENDIX 7'!L8+'APPENDIX 8'!L8+'APPENDIX 9'!L8+'APPENDIX 10'!L8+'APPENDIX 11'!L8</f>
        <v>1087793</v>
      </c>
      <c r="M8" s="173">
        <f>'APPENDIX 5'!M8+'APPENDIX 6'!M8+'APPENDIX 7'!M8+'APPENDIX 8'!M8+'APPENDIX 9'!M8+'APPENDIX 10'!M8+'APPENDIX 11'!M8</f>
        <v>2354838</v>
      </c>
      <c r="N8" s="173">
        <f>'APPENDIX 5'!N8+'APPENDIX 6'!N8+'APPENDIX 7'!N8+'APPENDIX 8'!N8+'APPENDIX 9'!N8+'APPENDIX 10'!N8+'APPENDIX 11'!N8</f>
        <v>5863200</v>
      </c>
      <c r="O8" s="173">
        <f>'APPENDIX 5'!O8+'APPENDIX 6'!O8+'APPENDIX 7'!O8+'APPENDIX 8'!O8+'APPENDIX 9'!O8+'APPENDIX 10'!O8+'APPENDIX 11'!O8</f>
        <v>117659</v>
      </c>
      <c r="P8" s="173">
        <f>'APPENDIX 5'!P8+'APPENDIX 6'!P8+'APPENDIX 7'!P8+'APPENDIX 8'!P8+'APPENDIX 9'!P8+'APPENDIX 10'!P8+'APPENDIX 11'!P8</f>
        <v>0</v>
      </c>
      <c r="Q8" s="174">
        <f>'APPENDIX 5'!Q8+'APPENDIX 6'!Q8+'APPENDIX 7'!Q8+'APPENDIX 8'!Q8+'APPENDIX 9'!Q8+'APPENDIX 10'!Q8+'APPENDIX 11'!Q8</f>
        <v>77462639</v>
      </c>
    </row>
    <row r="9" spans="1:17" ht="29.25" customHeight="1" x14ac:dyDescent="0.35">
      <c r="A9" s="171"/>
      <c r="B9" s="6" t="s">
        <v>52</v>
      </c>
      <c r="C9" s="173">
        <f>'APPENDIX 5'!C9+'APPENDIX 6'!C9+'APPENDIX 7'!C9+'APPENDIX 8'!C9+'APPENDIX 9'!C9+'APPENDIX 10'!C9+'APPENDIX 11'!C9</f>
        <v>414001</v>
      </c>
      <c r="D9" s="173">
        <f>'APPENDIX 5'!D9+'APPENDIX 6'!D9+'APPENDIX 7'!D9+'APPENDIX 8'!D9+'APPENDIX 9'!D9+'APPENDIX 10'!D9+'APPENDIX 11'!D9</f>
        <v>184825</v>
      </c>
      <c r="E9" s="173">
        <f>'APPENDIX 5'!E9+'APPENDIX 6'!E9+'APPENDIX 7'!E9+'APPENDIX 8'!E9+'APPENDIX 9'!E9+'APPENDIX 10'!E9+'APPENDIX 11'!E9</f>
        <v>162222</v>
      </c>
      <c r="F9" s="173">
        <f>'APPENDIX 5'!F9+'APPENDIX 6'!F9+'APPENDIX 7'!F9+'APPENDIX 8'!F9+'APPENDIX 9'!F9+'APPENDIX 10'!F9+'APPENDIX 11'!F9</f>
        <v>0</v>
      </c>
      <c r="G9" s="173">
        <f>'APPENDIX 5'!G9+'APPENDIX 6'!G9+'APPENDIX 7'!G9+'APPENDIX 8'!G9+'APPENDIX 9'!G9+'APPENDIX 10'!G9+'APPENDIX 11'!G9</f>
        <v>108538</v>
      </c>
      <c r="H9" s="173">
        <f>'APPENDIX 5'!H9+'APPENDIX 6'!H9+'APPENDIX 7'!H9+'APPENDIX 8'!H9+'APPENDIX 9'!H9+'APPENDIX 10'!H9+'APPENDIX 11'!H9</f>
        <v>105695</v>
      </c>
      <c r="I9" s="173">
        <f>'APPENDIX 5'!I9+'APPENDIX 6'!I9+'APPENDIX 7'!I9+'APPENDIX 8'!I9+'APPENDIX 9'!I9+'APPENDIX 10'!I9+'APPENDIX 11'!I9</f>
        <v>0</v>
      </c>
      <c r="J9" s="173">
        <f>'APPENDIX 5'!J9+'APPENDIX 6'!J9+'APPENDIX 7'!J9+'APPENDIX 8'!J9+'APPENDIX 9'!J9+'APPENDIX 10'!J9+'APPENDIX 11'!J9</f>
        <v>0</v>
      </c>
      <c r="K9" s="173">
        <f>'APPENDIX 5'!K9+'APPENDIX 6'!K9+'APPENDIX 7'!K9+'APPENDIX 8'!K9+'APPENDIX 9'!K9+'APPENDIX 10'!K9+'APPENDIX 11'!K9</f>
        <v>0</v>
      </c>
      <c r="L9" s="173">
        <f>'APPENDIX 5'!L9+'APPENDIX 6'!L9+'APPENDIX 7'!L9+'APPENDIX 8'!L9+'APPENDIX 9'!L9+'APPENDIX 10'!L9+'APPENDIX 11'!L9</f>
        <v>-1853</v>
      </c>
      <c r="M9" s="173">
        <f>'APPENDIX 5'!M9+'APPENDIX 6'!M9+'APPENDIX 7'!M9+'APPENDIX 8'!M9+'APPENDIX 9'!M9+'APPENDIX 10'!M9+'APPENDIX 11'!M9</f>
        <v>122234</v>
      </c>
      <c r="N9" s="173">
        <f>'APPENDIX 5'!N9+'APPENDIX 6'!N9+'APPENDIX 7'!N9+'APPENDIX 8'!N9+'APPENDIX 9'!N9+'APPENDIX 10'!N9+'APPENDIX 11'!N9</f>
        <v>138448</v>
      </c>
      <c r="O9" s="173">
        <f>'APPENDIX 5'!O9+'APPENDIX 6'!O9+'APPENDIX 7'!O9+'APPENDIX 8'!O9+'APPENDIX 9'!O9+'APPENDIX 10'!O9+'APPENDIX 11'!O9</f>
        <v>0</v>
      </c>
      <c r="P9" s="173">
        <f>'APPENDIX 5'!P9+'APPENDIX 6'!P9+'APPENDIX 7'!P9+'APPENDIX 8'!P9+'APPENDIX 9'!P9+'APPENDIX 10'!P9+'APPENDIX 11'!P9</f>
        <v>0</v>
      </c>
      <c r="Q9" s="174">
        <f>'APPENDIX 5'!Q9+'APPENDIX 6'!Q9+'APPENDIX 7'!Q9+'APPENDIX 8'!Q9+'APPENDIX 9'!Q9+'APPENDIX 10'!Q9+'APPENDIX 11'!Q9</f>
        <v>488595</v>
      </c>
    </row>
    <row r="10" spans="1:17" ht="29.25" customHeight="1" x14ac:dyDescent="0.35">
      <c r="A10" s="171"/>
      <c r="B10" s="6" t="s">
        <v>53</v>
      </c>
      <c r="C10" s="173">
        <f>'APPENDIX 5'!C10+'APPENDIX 6'!C10+'APPENDIX 7'!C10+'APPENDIX 8'!C10+'APPENDIX 9'!C10+'APPENDIX 10'!C10+'APPENDIX 11'!C10</f>
        <v>2895444</v>
      </c>
      <c r="D10" s="173">
        <f>'APPENDIX 5'!D10+'APPENDIX 6'!D10+'APPENDIX 7'!D10+'APPENDIX 8'!D10+'APPENDIX 9'!D10+'APPENDIX 10'!D10+'APPENDIX 11'!D10</f>
        <v>4902874</v>
      </c>
      <c r="E10" s="173">
        <f>'APPENDIX 5'!E10+'APPENDIX 6'!E10+'APPENDIX 7'!E10+'APPENDIX 8'!E10+'APPENDIX 9'!E10+'APPENDIX 10'!E10+'APPENDIX 11'!E10</f>
        <v>4094527</v>
      </c>
      <c r="F10" s="173">
        <f>'APPENDIX 5'!F10+'APPENDIX 6'!F10+'APPENDIX 7'!F10+'APPENDIX 8'!F10+'APPENDIX 9'!F10+'APPENDIX 10'!F10+'APPENDIX 11'!F10</f>
        <v>0</v>
      </c>
      <c r="G10" s="173">
        <f>'APPENDIX 5'!G10+'APPENDIX 6'!G10+'APPENDIX 7'!G10+'APPENDIX 8'!G10+'APPENDIX 9'!G10+'APPENDIX 10'!G10+'APPENDIX 11'!G10</f>
        <v>1477445</v>
      </c>
      <c r="H10" s="173">
        <f>'APPENDIX 5'!H10+'APPENDIX 6'!H10+'APPENDIX 7'!H10+'APPENDIX 8'!H10+'APPENDIX 9'!H10+'APPENDIX 10'!H10+'APPENDIX 11'!H10</f>
        <v>2707041</v>
      </c>
      <c r="I10" s="173">
        <f>'APPENDIX 5'!I10+'APPENDIX 6'!I10+'APPENDIX 7'!I10+'APPENDIX 8'!I10+'APPENDIX 9'!I10+'APPENDIX 10'!I10+'APPENDIX 11'!I10</f>
        <v>0</v>
      </c>
      <c r="J10" s="173">
        <f>'APPENDIX 5'!J10+'APPENDIX 6'!J10+'APPENDIX 7'!J10+'APPENDIX 8'!J10+'APPENDIX 9'!J10+'APPENDIX 10'!J10+'APPENDIX 11'!J10</f>
        <v>0</v>
      </c>
      <c r="K10" s="173">
        <f>'APPENDIX 5'!K10+'APPENDIX 6'!K10+'APPENDIX 7'!K10+'APPENDIX 8'!K10+'APPENDIX 9'!K10+'APPENDIX 10'!K10+'APPENDIX 11'!K10</f>
        <v>0</v>
      </c>
      <c r="L10" s="173">
        <f>'APPENDIX 5'!L10+'APPENDIX 6'!L10+'APPENDIX 7'!L10+'APPENDIX 8'!L10+'APPENDIX 9'!L10+'APPENDIX 10'!L10+'APPENDIX 11'!L10</f>
        <v>58825</v>
      </c>
      <c r="M10" s="173">
        <f>'APPENDIX 5'!M10+'APPENDIX 6'!M10+'APPENDIX 7'!M10+'APPENDIX 8'!M10+'APPENDIX 9'!M10+'APPENDIX 10'!M10+'APPENDIX 11'!M10</f>
        <v>1151806</v>
      </c>
      <c r="N10" s="173">
        <f>'APPENDIX 5'!N10+'APPENDIX 6'!N10+'APPENDIX 7'!N10+'APPENDIX 8'!N10+'APPENDIX 9'!N10+'APPENDIX 10'!N10+'APPENDIX 11'!N10</f>
        <v>397872</v>
      </c>
      <c r="O10" s="173">
        <f>'APPENDIX 5'!O10+'APPENDIX 6'!O10+'APPENDIX 7'!O10+'APPENDIX 8'!O10+'APPENDIX 9'!O10+'APPENDIX 10'!O10+'APPENDIX 11'!O10</f>
        <v>0</v>
      </c>
      <c r="P10" s="173">
        <f>'APPENDIX 5'!P10+'APPENDIX 6'!P10+'APPENDIX 7'!P10+'APPENDIX 8'!P10+'APPENDIX 9'!P10+'APPENDIX 10'!P10+'APPENDIX 11'!P10</f>
        <v>86251</v>
      </c>
      <c r="Q10" s="174">
        <f>'APPENDIX 5'!Q10+'APPENDIX 6'!Q10+'APPENDIX 7'!Q10+'APPENDIX 8'!Q10+'APPENDIX 9'!Q10+'APPENDIX 10'!Q10+'APPENDIX 11'!Q10</f>
        <v>3383921</v>
      </c>
    </row>
    <row r="11" spans="1:17" ht="29.25" customHeight="1" x14ac:dyDescent="0.35">
      <c r="A11" s="171"/>
      <c r="B11" s="6" t="s">
        <v>22</v>
      </c>
      <c r="C11" s="173">
        <f>'APPENDIX 5'!C11+'APPENDIX 6'!C11+'APPENDIX 7'!C11+'APPENDIX 8'!C11+'APPENDIX 9'!C11+'APPENDIX 10'!C11+'APPENDIX 11'!C11</f>
        <v>654371</v>
      </c>
      <c r="D11" s="173">
        <f>'APPENDIX 5'!D11+'APPENDIX 6'!D11+'APPENDIX 7'!D11+'APPENDIX 8'!D11+'APPENDIX 9'!D11+'APPENDIX 10'!D11+'APPENDIX 11'!D11</f>
        <v>224145</v>
      </c>
      <c r="E11" s="173">
        <f>'APPENDIX 5'!E11+'APPENDIX 6'!E11+'APPENDIX 7'!E11+'APPENDIX 8'!E11+'APPENDIX 9'!E11+'APPENDIX 10'!E11+'APPENDIX 11'!E11</f>
        <v>217119</v>
      </c>
      <c r="F11" s="173">
        <f>'APPENDIX 5'!F11+'APPENDIX 6'!F11+'APPENDIX 7'!F11+'APPENDIX 8'!F11+'APPENDIX 9'!F11+'APPENDIX 10'!F11+'APPENDIX 11'!F11</f>
        <v>0</v>
      </c>
      <c r="G11" s="173">
        <f>'APPENDIX 5'!G11+'APPENDIX 6'!G11+'APPENDIX 7'!G11+'APPENDIX 8'!G11+'APPENDIX 9'!G11+'APPENDIX 10'!G11+'APPENDIX 11'!G11</f>
        <v>143442</v>
      </c>
      <c r="H11" s="173">
        <f>'APPENDIX 5'!H11+'APPENDIX 6'!H11+'APPENDIX 7'!H11+'APPENDIX 8'!H11+'APPENDIX 9'!H11+'APPENDIX 10'!H11+'APPENDIX 11'!H11</f>
        <v>182055</v>
      </c>
      <c r="I11" s="173">
        <f>'APPENDIX 5'!I11+'APPENDIX 6'!I11+'APPENDIX 7'!I11+'APPENDIX 8'!I11+'APPENDIX 9'!I11+'APPENDIX 10'!I11+'APPENDIX 11'!I11</f>
        <v>0</v>
      </c>
      <c r="J11" s="173">
        <f>'APPENDIX 5'!J11+'APPENDIX 6'!J11+'APPENDIX 7'!J11+'APPENDIX 8'!J11+'APPENDIX 9'!J11+'APPENDIX 10'!J11+'APPENDIX 11'!J11</f>
        <v>0</v>
      </c>
      <c r="K11" s="173">
        <f>'APPENDIX 5'!K11+'APPENDIX 6'!K11+'APPENDIX 7'!K11+'APPENDIX 8'!K11+'APPENDIX 9'!K11+'APPENDIX 10'!K11+'APPENDIX 11'!K11</f>
        <v>0</v>
      </c>
      <c r="L11" s="173">
        <f>'APPENDIX 5'!L11+'APPENDIX 6'!L11+'APPENDIX 7'!L11+'APPENDIX 8'!L11+'APPENDIX 9'!L11+'APPENDIX 10'!L11+'APPENDIX 11'!L11</f>
        <v>46340</v>
      </c>
      <c r="M11" s="173">
        <f>'APPENDIX 5'!M11+'APPENDIX 6'!M11+'APPENDIX 7'!M11+'APPENDIX 8'!M11+'APPENDIX 9'!M11+'APPENDIX 10'!M11+'APPENDIX 11'!M11</f>
        <v>63173</v>
      </c>
      <c r="N11" s="173">
        <f>'APPENDIX 5'!N11+'APPENDIX 6'!N11+'APPENDIX 7'!N11+'APPENDIX 8'!N11+'APPENDIX 9'!N11+'APPENDIX 10'!N11+'APPENDIX 11'!N11</f>
        <v>31422</v>
      </c>
      <c r="O11" s="173">
        <f>'APPENDIX 5'!O11+'APPENDIX 6'!O11+'APPENDIX 7'!O11+'APPENDIX 8'!O11+'APPENDIX 9'!O11+'APPENDIX 10'!O11+'APPENDIX 11'!O11</f>
        <v>0</v>
      </c>
      <c r="P11" s="173">
        <f>'APPENDIX 5'!P11+'APPENDIX 6'!P11+'APPENDIX 7'!P11+'APPENDIX 8'!P11+'APPENDIX 9'!P11+'APPENDIX 10'!P11+'APPENDIX 11'!P11</f>
        <v>0</v>
      </c>
      <c r="Q11" s="174">
        <f>'APPENDIX 5'!Q11+'APPENDIX 6'!Q11+'APPENDIX 7'!Q11+'APPENDIX 8'!Q11+'APPENDIX 9'!Q11+'APPENDIX 10'!Q11+'APPENDIX 11'!Q11</f>
        <v>611344</v>
      </c>
    </row>
    <row r="12" spans="1:17" ht="29.25" customHeight="1" x14ac:dyDescent="0.35">
      <c r="A12" s="171"/>
      <c r="B12" s="6" t="s">
        <v>55</v>
      </c>
      <c r="C12" s="173">
        <f>'APPENDIX 5'!C12+'APPENDIX 6'!C12+'APPENDIX 7'!C12+'APPENDIX 8'!C12+'APPENDIX 9'!C12+'APPENDIX 10'!C12+'APPENDIX 11'!C12</f>
        <v>7508555</v>
      </c>
      <c r="D12" s="173">
        <f>'APPENDIX 5'!D12+'APPENDIX 6'!D12+'APPENDIX 7'!D12+'APPENDIX 8'!D12+'APPENDIX 9'!D12+'APPENDIX 10'!D12+'APPENDIX 11'!D12</f>
        <v>1902320</v>
      </c>
      <c r="E12" s="173">
        <f>'APPENDIX 5'!E12+'APPENDIX 6'!E12+'APPENDIX 7'!E12+'APPENDIX 8'!E12+'APPENDIX 9'!E12+'APPENDIX 10'!E12+'APPENDIX 11'!E12</f>
        <v>1868713</v>
      </c>
      <c r="F12" s="173">
        <f>'APPENDIX 5'!F12+'APPENDIX 6'!F12+'APPENDIX 7'!F12+'APPENDIX 8'!F12+'APPENDIX 9'!F12+'APPENDIX 10'!F12+'APPENDIX 11'!F12</f>
        <v>0</v>
      </c>
      <c r="G12" s="173">
        <f>'APPENDIX 5'!G12+'APPENDIX 6'!G12+'APPENDIX 7'!G12+'APPENDIX 8'!G12+'APPENDIX 9'!G12+'APPENDIX 10'!G12+'APPENDIX 11'!G12</f>
        <v>492617</v>
      </c>
      <c r="H12" s="173">
        <f>'APPENDIX 5'!H12+'APPENDIX 6'!H12+'APPENDIX 7'!H12+'APPENDIX 8'!H12+'APPENDIX 9'!H12+'APPENDIX 10'!H12+'APPENDIX 11'!H12</f>
        <v>492917</v>
      </c>
      <c r="I12" s="173">
        <f>'APPENDIX 5'!I12+'APPENDIX 6'!I12+'APPENDIX 7'!I12+'APPENDIX 8'!I12+'APPENDIX 9'!I12+'APPENDIX 10'!I12+'APPENDIX 11'!I12</f>
        <v>0</v>
      </c>
      <c r="J12" s="173">
        <f>'APPENDIX 5'!J12+'APPENDIX 6'!J12+'APPENDIX 7'!J12+'APPENDIX 8'!J12+'APPENDIX 9'!J12+'APPENDIX 10'!J12+'APPENDIX 11'!J12</f>
        <v>0</v>
      </c>
      <c r="K12" s="173">
        <f>'APPENDIX 5'!K12+'APPENDIX 6'!K12+'APPENDIX 7'!K12+'APPENDIX 8'!K12+'APPENDIX 9'!K12+'APPENDIX 10'!K12+'APPENDIX 11'!K12</f>
        <v>0</v>
      </c>
      <c r="L12" s="173">
        <f>'APPENDIX 5'!L12+'APPENDIX 6'!L12+'APPENDIX 7'!L12+'APPENDIX 8'!L12+'APPENDIX 9'!L12+'APPENDIX 10'!L12+'APPENDIX 11'!L12</f>
        <v>-3391</v>
      </c>
      <c r="M12" s="173">
        <f>'APPENDIX 5'!M12+'APPENDIX 6'!M12+'APPENDIX 7'!M12+'APPENDIX 8'!M12+'APPENDIX 9'!M12+'APPENDIX 10'!M12+'APPENDIX 11'!M12</f>
        <v>52241</v>
      </c>
      <c r="N12" s="173">
        <f>'APPENDIX 5'!N12+'APPENDIX 6'!N12+'APPENDIX 7'!N12+'APPENDIX 8'!N12+'APPENDIX 9'!N12+'APPENDIX 10'!N12+'APPENDIX 11'!N12</f>
        <v>773102</v>
      </c>
      <c r="O12" s="173">
        <f>'APPENDIX 5'!O12+'APPENDIX 6'!O12+'APPENDIX 7'!O12+'APPENDIX 8'!O12+'APPENDIX 9'!O12+'APPENDIX 10'!O12+'APPENDIX 11'!O12</f>
        <v>0</v>
      </c>
      <c r="P12" s="173">
        <f>'APPENDIX 5'!P12+'APPENDIX 6'!P12+'APPENDIX 7'!P12+'APPENDIX 8'!P12+'APPENDIX 9'!P12+'APPENDIX 10'!P12+'APPENDIX 11'!P12</f>
        <v>0</v>
      </c>
      <c r="Q12" s="174">
        <f>'APPENDIX 5'!Q12+'APPENDIX 6'!Q12+'APPENDIX 7'!Q12+'APPENDIX 8'!Q12+'APPENDIX 9'!Q12+'APPENDIX 10'!Q12+'APPENDIX 11'!Q12</f>
        <v>9608604</v>
      </c>
    </row>
    <row r="13" spans="1:17" ht="29.25" customHeight="1" x14ac:dyDescent="0.35">
      <c r="A13" s="171"/>
      <c r="B13" s="6" t="s">
        <v>56</v>
      </c>
      <c r="C13" s="173">
        <f>'APPENDIX 5'!C13+'APPENDIX 6'!C13+'APPENDIX 7'!C13+'APPENDIX 8'!C13+'APPENDIX 9'!C13+'APPENDIX 10'!C13+'APPENDIX 11'!C13</f>
        <v>1130795</v>
      </c>
      <c r="D13" s="173">
        <f>'APPENDIX 5'!D13+'APPENDIX 6'!D13+'APPENDIX 7'!D13+'APPENDIX 8'!D13+'APPENDIX 9'!D13+'APPENDIX 10'!D13+'APPENDIX 11'!D13</f>
        <v>605128</v>
      </c>
      <c r="E13" s="173">
        <f>'APPENDIX 5'!E13+'APPENDIX 6'!E13+'APPENDIX 7'!E13+'APPENDIX 8'!E13+'APPENDIX 9'!E13+'APPENDIX 10'!E13+'APPENDIX 11'!E13</f>
        <v>567953</v>
      </c>
      <c r="F13" s="173">
        <f>'APPENDIX 5'!F13+'APPENDIX 6'!F13+'APPENDIX 7'!F13+'APPENDIX 8'!F13+'APPENDIX 9'!F13+'APPENDIX 10'!F13+'APPENDIX 11'!F13</f>
        <v>0</v>
      </c>
      <c r="G13" s="173">
        <f>'APPENDIX 5'!G13+'APPENDIX 6'!G13+'APPENDIX 7'!G13+'APPENDIX 8'!G13+'APPENDIX 9'!G13+'APPENDIX 10'!G13+'APPENDIX 11'!G13</f>
        <v>316918</v>
      </c>
      <c r="H13" s="173">
        <f>'APPENDIX 5'!H13+'APPENDIX 6'!H13+'APPENDIX 7'!H13+'APPENDIX 8'!H13+'APPENDIX 9'!H13+'APPENDIX 10'!H13+'APPENDIX 11'!H13</f>
        <v>263805</v>
      </c>
      <c r="I13" s="173">
        <f>'APPENDIX 5'!I13+'APPENDIX 6'!I13+'APPENDIX 7'!I13+'APPENDIX 8'!I13+'APPENDIX 9'!I13+'APPENDIX 10'!I13+'APPENDIX 11'!I13</f>
        <v>0</v>
      </c>
      <c r="J13" s="173">
        <f>'APPENDIX 5'!J13+'APPENDIX 6'!J13+'APPENDIX 7'!J13+'APPENDIX 8'!J13+'APPENDIX 9'!J13+'APPENDIX 10'!J13+'APPENDIX 11'!J13</f>
        <v>0</v>
      </c>
      <c r="K13" s="173">
        <f>'APPENDIX 5'!K13+'APPENDIX 6'!K13+'APPENDIX 7'!K13+'APPENDIX 8'!K13+'APPENDIX 9'!K13+'APPENDIX 10'!K13+'APPENDIX 11'!K13</f>
        <v>0</v>
      </c>
      <c r="L13" s="173">
        <f>'APPENDIX 5'!L13+'APPENDIX 6'!L13+'APPENDIX 7'!L13+'APPENDIX 8'!L13+'APPENDIX 9'!L13+'APPENDIX 10'!L13+'APPENDIX 11'!L13</f>
        <v>76284</v>
      </c>
      <c r="M13" s="173">
        <f>'APPENDIX 5'!M13+'APPENDIX 6'!M13+'APPENDIX 7'!M13+'APPENDIX 8'!M13+'APPENDIX 9'!M13+'APPENDIX 10'!M13+'APPENDIX 11'!M13</f>
        <v>84024</v>
      </c>
      <c r="N13" s="173">
        <f>'APPENDIX 5'!N13+'APPENDIX 6'!N13+'APPENDIX 7'!N13+'APPENDIX 8'!N13+'APPENDIX 9'!N13+'APPENDIX 10'!N13+'APPENDIX 11'!N13</f>
        <v>50973</v>
      </c>
      <c r="O13" s="173">
        <f>'APPENDIX 5'!O13+'APPENDIX 6'!O13+'APPENDIX 7'!O13+'APPENDIX 8'!O13+'APPENDIX 9'!O13+'APPENDIX 10'!O13+'APPENDIX 11'!O13</f>
        <v>0</v>
      </c>
      <c r="P13" s="173">
        <f>'APPENDIX 5'!P13+'APPENDIX 6'!P13+'APPENDIX 7'!P13+'APPENDIX 8'!P13+'APPENDIX 9'!P13+'APPENDIX 10'!P13+'APPENDIX 11'!P13</f>
        <v>0</v>
      </c>
      <c r="Q13" s="174">
        <f>'APPENDIX 5'!Q13+'APPENDIX 6'!Q13+'APPENDIX 7'!Q13+'APPENDIX 8'!Q13+'APPENDIX 9'!Q13+'APPENDIX 10'!Q13+'APPENDIX 11'!Q13</f>
        <v>1325608</v>
      </c>
    </row>
    <row r="14" spans="1:17" ht="29.25" customHeight="1" x14ac:dyDescent="0.35">
      <c r="A14" s="171"/>
      <c r="B14" s="6" t="s">
        <v>57</v>
      </c>
      <c r="C14" s="173">
        <f>'APPENDIX 5'!C14+'APPENDIX 6'!C14+'APPENDIX 7'!C14+'APPENDIX 8'!C14+'APPENDIX 9'!C14+'APPENDIX 10'!C14+'APPENDIX 11'!C14</f>
        <v>68491250</v>
      </c>
      <c r="D14" s="69">
        <f>'APPENDIX 5'!D14+'APPENDIX 6'!D14+'APPENDIX 7'!D14+'APPENDIX 8'!D14+'APPENDIX 9'!D14+'APPENDIX 10'!D14+'APPENDIX 11'!D14</f>
        <v>9515845</v>
      </c>
      <c r="E14" s="173">
        <f>'APPENDIX 5'!E14+'APPENDIX 6'!E14+'APPENDIX 7'!E14+'APPENDIX 8'!E14+'APPENDIX 9'!E14+'APPENDIX 10'!E14+'APPENDIX 11'!E14</f>
        <v>9257350</v>
      </c>
      <c r="F14" s="173">
        <f>'APPENDIX 5'!F14+'APPENDIX 6'!F14+'APPENDIX 7'!F14+'APPENDIX 8'!F14+'APPENDIX 9'!F14+'APPENDIX 10'!F14+'APPENDIX 11'!F14</f>
        <v>0</v>
      </c>
      <c r="G14" s="173">
        <f>'APPENDIX 5'!G14+'APPENDIX 6'!G14+'APPENDIX 7'!G14+'APPENDIX 8'!G14+'APPENDIX 9'!G14+'APPENDIX 10'!G14+'APPENDIX 11'!G14</f>
        <v>808745</v>
      </c>
      <c r="H14" s="173">
        <f>'APPENDIX 5'!H14+'APPENDIX 6'!H14+'APPENDIX 7'!H14+'APPENDIX 8'!H14+'APPENDIX 9'!H14+'APPENDIX 10'!H14+'APPENDIX 11'!H14</f>
        <v>934814</v>
      </c>
      <c r="I14" s="173">
        <f>'APPENDIX 5'!I14+'APPENDIX 6'!I14+'APPENDIX 7'!I14+'APPENDIX 8'!I14+'APPENDIX 9'!I14+'APPENDIX 10'!I14+'APPENDIX 11'!I14</f>
        <v>3827044</v>
      </c>
      <c r="J14" s="173">
        <f>'APPENDIX 5'!J14+'APPENDIX 6'!J14+'APPENDIX 7'!J14+'APPENDIX 8'!J14+'APPENDIX 9'!J14+'APPENDIX 10'!J14+'APPENDIX 11'!J14</f>
        <v>0</v>
      </c>
      <c r="K14" s="173">
        <f>'APPENDIX 5'!K14+'APPENDIX 6'!K14+'APPENDIX 7'!K14+'APPENDIX 8'!K14+'APPENDIX 9'!K14+'APPENDIX 10'!K14+'APPENDIX 11'!K14</f>
        <v>910335</v>
      </c>
      <c r="L14" s="173">
        <f>'APPENDIX 5'!L14+'APPENDIX 6'!L14+'APPENDIX 7'!L14+'APPENDIX 8'!L14+'APPENDIX 9'!L14+'APPENDIX 10'!L14+'APPENDIX 11'!L14</f>
        <v>411795</v>
      </c>
      <c r="M14" s="173">
        <f>'APPENDIX 5'!M14+'APPENDIX 6'!M14+'APPENDIX 7'!M14+'APPENDIX 8'!M14+'APPENDIX 9'!M14+'APPENDIX 10'!M14+'APPENDIX 11'!M14</f>
        <v>947253</v>
      </c>
      <c r="N14" s="173">
        <f>'APPENDIX 5'!N14+'APPENDIX 6'!N14+'APPENDIX 7'!N14+'APPENDIX 8'!N14+'APPENDIX 9'!N14+'APPENDIX 10'!N14+'APPENDIX 11'!N14</f>
        <v>7851907</v>
      </c>
      <c r="O14" s="173">
        <f>'APPENDIX 5'!O14+'APPENDIX 6'!O14+'APPENDIX 7'!O14+'APPENDIX 8'!O14+'APPENDIX 9'!O14+'APPENDIX 10'!O14+'APPENDIX 11'!O14</f>
        <v>0</v>
      </c>
      <c r="P14" s="173">
        <f>'APPENDIX 5'!P14+'APPENDIX 6'!P14+'APPENDIX 7'!P14+'APPENDIX 8'!P14+'APPENDIX 9'!P14+'APPENDIX 10'!P14+'APPENDIX 11'!P14</f>
        <v>0</v>
      </c>
      <c r="Q14" s="174">
        <f>'APPENDIX 5'!Q14+'APPENDIX 6'!Q14+'APPENDIX 7'!Q14+'APPENDIX 8'!Q14+'APPENDIX 9'!Q14+'APPENDIX 10'!Q14+'APPENDIX 11'!Q14</f>
        <v>78569265</v>
      </c>
    </row>
    <row r="15" spans="1:17" ht="29.25" customHeight="1" x14ac:dyDescent="0.35">
      <c r="A15" s="171"/>
      <c r="B15" s="6" t="s">
        <v>58</v>
      </c>
      <c r="C15" s="173">
        <f>'APPENDIX 5'!C15+'APPENDIX 6'!C15+'APPENDIX 7'!C15+'APPENDIX 8'!C15+'APPENDIX 9'!C15+'APPENDIX 10'!C15+'APPENDIX 11'!C15</f>
        <v>64303942</v>
      </c>
      <c r="D15" s="69">
        <f>'APPENDIX 5'!D15+'APPENDIX 6'!D15+'APPENDIX 7'!D15+'APPENDIX 8'!D15+'APPENDIX 9'!D15+'APPENDIX 10'!D15+'APPENDIX 11'!D15</f>
        <v>10567861</v>
      </c>
      <c r="E15" s="173">
        <f>'APPENDIX 5'!E15+'APPENDIX 6'!E15+'APPENDIX 7'!E15+'APPENDIX 8'!E15+'APPENDIX 9'!E15+'APPENDIX 10'!E15+'APPENDIX 11'!E15</f>
        <v>10107997</v>
      </c>
      <c r="F15" s="173">
        <f>'APPENDIX 5'!F15+'APPENDIX 6'!F15+'APPENDIX 7'!F15+'APPENDIX 8'!F15+'APPENDIX 9'!F15+'APPENDIX 10'!F15+'APPENDIX 11'!F15</f>
        <v>0</v>
      </c>
      <c r="G15" s="173">
        <f>'APPENDIX 5'!G15+'APPENDIX 6'!G15+'APPENDIX 7'!G15+'APPENDIX 8'!G15+'APPENDIX 9'!G15+'APPENDIX 10'!G15+'APPENDIX 11'!G15</f>
        <v>6952680</v>
      </c>
      <c r="H15" s="173">
        <f>'APPENDIX 5'!H15+'APPENDIX 6'!H15+'APPENDIX 7'!H15+'APPENDIX 8'!H15+'APPENDIX 9'!H15+'APPENDIX 10'!H15+'APPENDIX 11'!H15</f>
        <v>6275054</v>
      </c>
      <c r="I15" s="173">
        <f>'APPENDIX 5'!I15+'APPENDIX 6'!I15+'APPENDIX 7'!I15+'APPENDIX 8'!I15+'APPENDIX 9'!I15+'APPENDIX 10'!I15+'APPENDIX 11'!I15</f>
        <v>451815</v>
      </c>
      <c r="J15" s="173">
        <f>'APPENDIX 5'!J15+'APPENDIX 6'!J15+'APPENDIX 7'!J15+'APPENDIX 8'!J15+'APPENDIX 9'!J15+'APPENDIX 10'!J15+'APPENDIX 11'!J15</f>
        <v>0</v>
      </c>
      <c r="K15" s="173">
        <f>'APPENDIX 5'!K15+'APPENDIX 6'!K15+'APPENDIX 7'!K15+'APPENDIX 8'!K15+'APPENDIX 9'!K15+'APPENDIX 10'!K15+'APPENDIX 11'!K15</f>
        <v>0</v>
      </c>
      <c r="L15" s="173">
        <f>'APPENDIX 5'!L15+'APPENDIX 6'!L15+'APPENDIX 7'!L15+'APPENDIX 8'!L15+'APPENDIX 9'!L15+'APPENDIX 10'!L15+'APPENDIX 11'!L15</f>
        <v>693331</v>
      </c>
      <c r="M15" s="173">
        <f>'APPENDIX 5'!M15+'APPENDIX 6'!M15+'APPENDIX 7'!M15+'APPENDIX 8'!M15+'APPENDIX 9'!M15+'APPENDIX 10'!M15+'APPENDIX 11'!M15</f>
        <v>802450</v>
      </c>
      <c r="N15" s="173">
        <f>'APPENDIX 5'!N15+'APPENDIX 6'!N15+'APPENDIX 7'!N15+'APPENDIX 8'!N15+'APPENDIX 9'!N15+'APPENDIX 10'!N15+'APPENDIX 11'!N15</f>
        <v>5272040</v>
      </c>
      <c r="O15" s="173">
        <f>'APPENDIX 5'!O15+'APPENDIX 6'!O15+'APPENDIX 7'!O15+'APPENDIX 8'!O15+'APPENDIX 9'!O15+'APPENDIX 10'!O15+'APPENDIX 11'!O15</f>
        <v>20074</v>
      </c>
      <c r="P15" s="173">
        <f>'APPENDIX 5'!P15+'APPENDIX 6'!P15+'APPENDIX 7'!P15+'APPENDIX 8'!P15+'APPENDIX 9'!P15+'APPENDIX 10'!P15+'APPENDIX 11'!P15</f>
        <v>464189</v>
      </c>
      <c r="Q15" s="174">
        <f>'APPENDIX 5'!Q15+'APPENDIX 6'!Q15+'APPENDIX 7'!Q15+'APPENDIX 8'!Q15+'APPENDIX 9'!Q15+'APPENDIX 10'!Q15+'APPENDIX 11'!Q15</f>
        <v>70977067</v>
      </c>
    </row>
    <row r="16" spans="1:17" ht="29.25" customHeight="1" x14ac:dyDescent="0.35">
      <c r="A16" s="171"/>
      <c r="B16" s="6" t="s">
        <v>59</v>
      </c>
      <c r="C16" s="173">
        <f>'APPENDIX 5'!C16+'APPENDIX 6'!C16+'APPENDIX 7'!C16+'APPENDIX 8'!C16+'APPENDIX 9'!C16+'APPENDIX 10'!C16+'APPENDIX 11'!C16</f>
        <v>32823515</v>
      </c>
      <c r="D16" s="69">
        <f>'APPENDIX 5'!D16+'APPENDIX 6'!D16+'APPENDIX 7'!D16+'APPENDIX 8'!D16+'APPENDIX 9'!D16+'APPENDIX 10'!D16+'APPENDIX 11'!D16</f>
        <v>3562162</v>
      </c>
      <c r="E16" s="173">
        <f>'APPENDIX 5'!E16+'APPENDIX 6'!E16+'APPENDIX 7'!E16+'APPENDIX 8'!E16+'APPENDIX 9'!E16+'APPENDIX 10'!E16+'APPENDIX 11'!E16</f>
        <v>3538950</v>
      </c>
      <c r="F16" s="173">
        <f>'APPENDIX 5'!F16+'APPENDIX 6'!F16+'APPENDIX 7'!F16+'APPENDIX 8'!F16+'APPENDIX 9'!F16+'APPENDIX 10'!F16+'APPENDIX 11'!F16</f>
        <v>0</v>
      </c>
      <c r="G16" s="173">
        <f>'APPENDIX 5'!G16+'APPENDIX 6'!G16+'APPENDIX 7'!G16+'APPENDIX 8'!G16+'APPENDIX 9'!G16+'APPENDIX 10'!G16+'APPENDIX 11'!G16</f>
        <v>2657837</v>
      </c>
      <c r="H16" s="173">
        <f>'APPENDIX 5'!H16+'APPENDIX 6'!H16+'APPENDIX 7'!H16+'APPENDIX 8'!H16+'APPENDIX 9'!H16+'APPENDIX 10'!H16+'APPENDIX 11'!H16</f>
        <v>2697526</v>
      </c>
      <c r="I16" s="173">
        <f>'APPENDIX 5'!I16+'APPENDIX 6'!I16+'APPENDIX 7'!I16+'APPENDIX 8'!I16+'APPENDIX 9'!I16+'APPENDIX 10'!I16+'APPENDIX 11'!I16</f>
        <v>0</v>
      </c>
      <c r="J16" s="173">
        <f>'APPENDIX 5'!J16+'APPENDIX 6'!J16+'APPENDIX 7'!J16+'APPENDIX 8'!J16+'APPENDIX 9'!J16+'APPENDIX 10'!J16+'APPENDIX 11'!J16</f>
        <v>0</v>
      </c>
      <c r="K16" s="173">
        <f>'APPENDIX 5'!K16+'APPENDIX 6'!K16+'APPENDIX 7'!K16+'APPENDIX 8'!K16+'APPENDIX 9'!K16+'APPENDIX 10'!K16+'APPENDIX 11'!K16</f>
        <v>0</v>
      </c>
      <c r="L16" s="173">
        <f>'APPENDIX 5'!L16+'APPENDIX 6'!L16+'APPENDIX 7'!L16+'APPENDIX 8'!L16+'APPENDIX 9'!L16+'APPENDIX 10'!L16+'APPENDIX 11'!L16</f>
        <v>112831</v>
      </c>
      <c r="M16" s="69">
        <f>'APPENDIX 5'!M16+'APPENDIX 6'!M16+'APPENDIX 7'!M16+'APPENDIX 8'!M16+'APPENDIX 9'!M16+'APPENDIX 10'!M16+'APPENDIX 11'!M16</f>
        <v>295641</v>
      </c>
      <c r="N16" s="69">
        <f>'APPENDIX 5'!N16+'APPENDIX 6'!N16+'APPENDIX 7'!N16+'APPENDIX 8'!N16+'APPENDIX 9'!N16+'APPENDIX 10'!N16+'APPENDIX 11'!N16</f>
        <v>3066215</v>
      </c>
      <c r="O16" s="173">
        <f>'APPENDIX 5'!O16+'APPENDIX 6'!O16+'APPENDIX 7'!O16+'APPENDIX 8'!O16+'APPENDIX 9'!O16+'APPENDIX 10'!O16+'APPENDIX 11'!O16</f>
        <v>0</v>
      </c>
      <c r="P16" s="173">
        <f>'APPENDIX 5'!P16+'APPENDIX 6'!P16+'APPENDIX 7'!P16+'APPENDIX 8'!P16+'APPENDIX 9'!P16+'APPENDIX 10'!P16+'APPENDIX 11'!P16</f>
        <v>0</v>
      </c>
      <c r="Q16" s="174">
        <f>'APPENDIX 5'!Q16+'APPENDIX 6'!Q16+'APPENDIX 7'!Q16+'APPENDIX 8'!Q16+'APPENDIX 9'!Q16+'APPENDIX 10'!Q16+'APPENDIX 11'!Q16</f>
        <v>36322683</v>
      </c>
    </row>
    <row r="17" spans="1:19" ht="29.25" customHeight="1" x14ac:dyDescent="0.35">
      <c r="A17" s="171"/>
      <c r="B17" s="6" t="s">
        <v>133</v>
      </c>
      <c r="C17" s="173">
        <f>'APPENDIX 5'!C17+'APPENDIX 6'!C17+'APPENDIX 7'!C17+'APPENDIX 8'!C17+'APPENDIX 9'!C17+'APPENDIX 10'!C17+'APPENDIX 11'!C17</f>
        <v>816874</v>
      </c>
      <c r="D17" s="69">
        <f>'APPENDIX 5'!D17+'APPENDIX 6'!D17+'APPENDIX 7'!D17+'APPENDIX 8'!D17+'APPENDIX 9'!D17+'APPENDIX 10'!D17+'APPENDIX 11'!D17</f>
        <v>524474</v>
      </c>
      <c r="E17" s="173">
        <f>'APPENDIX 5'!E17+'APPENDIX 6'!E17+'APPENDIX 7'!E17+'APPENDIX 8'!E17+'APPENDIX 9'!E17+'APPENDIX 10'!E17+'APPENDIX 11'!E17</f>
        <v>497274</v>
      </c>
      <c r="F17" s="173">
        <f>'APPENDIX 5'!F17+'APPENDIX 6'!F17+'APPENDIX 7'!F17+'APPENDIX 8'!F17+'APPENDIX 9'!F17+'APPENDIX 10'!F17+'APPENDIX 11'!F17</f>
        <v>0</v>
      </c>
      <c r="G17" s="173">
        <f>'APPENDIX 5'!G17+'APPENDIX 6'!G17+'APPENDIX 7'!G17+'APPENDIX 8'!G17+'APPENDIX 9'!G17+'APPENDIX 10'!G17+'APPENDIX 11'!G17</f>
        <v>128026</v>
      </c>
      <c r="H17" s="173">
        <f>'APPENDIX 5'!H17+'APPENDIX 6'!H17+'APPENDIX 7'!H17+'APPENDIX 8'!H17+'APPENDIX 9'!H17+'APPENDIX 10'!H17+'APPENDIX 11'!H17</f>
        <v>85947</v>
      </c>
      <c r="I17" s="173">
        <f>'APPENDIX 5'!I17+'APPENDIX 6'!I17+'APPENDIX 7'!I17+'APPENDIX 8'!I17+'APPENDIX 9'!I17+'APPENDIX 10'!I17+'APPENDIX 11'!I17</f>
        <v>0</v>
      </c>
      <c r="J17" s="173">
        <f>'APPENDIX 5'!J17+'APPENDIX 6'!J17+'APPENDIX 7'!J17+'APPENDIX 8'!J17+'APPENDIX 9'!J17+'APPENDIX 10'!J17+'APPENDIX 11'!J17</f>
        <v>0</v>
      </c>
      <c r="K17" s="173">
        <f>'APPENDIX 5'!K17+'APPENDIX 6'!K17+'APPENDIX 7'!K17+'APPENDIX 8'!K17+'APPENDIX 9'!K17+'APPENDIX 10'!K17+'APPENDIX 11'!K17</f>
        <v>42079</v>
      </c>
      <c r="L17" s="173">
        <f>'APPENDIX 5'!L17+'APPENDIX 6'!L17+'APPENDIX 7'!L17+'APPENDIX 8'!L17+'APPENDIX 9'!L17+'APPENDIX 10'!L17+'APPENDIX 11'!L17</f>
        <v>30661</v>
      </c>
      <c r="M17" s="173">
        <f>'APPENDIX 5'!M17+'APPENDIX 6'!M17+'APPENDIX 7'!M17+'APPENDIX 8'!M17+'APPENDIX 9'!M17+'APPENDIX 10'!M17+'APPENDIX 11'!M17</f>
        <v>151164</v>
      </c>
      <c r="N17" s="173">
        <f>'APPENDIX 5'!N17+'APPENDIX 6'!N17+'APPENDIX 7'!N17+'APPENDIX 8'!N17+'APPENDIX 9'!N17+'APPENDIX 10'!N17+'APPENDIX 11'!N17</f>
        <v>42392</v>
      </c>
      <c r="O17" s="173">
        <f>'APPENDIX 5'!O17+'APPENDIX 6'!O17+'APPENDIX 7'!O17+'APPENDIX 8'!O17+'APPENDIX 9'!O17+'APPENDIX 10'!O17+'APPENDIX 11'!O17</f>
        <v>0</v>
      </c>
      <c r="P17" s="173">
        <f>'APPENDIX 5'!P17+'APPENDIX 6'!P17+'APPENDIX 7'!P17+'APPENDIX 8'!P17+'APPENDIX 9'!P17+'APPENDIX 10'!P17+'APPENDIX 11'!P17</f>
        <v>0</v>
      </c>
      <c r="Q17" s="174">
        <f>'APPENDIX 5'!Q17+'APPENDIX 6'!Q17+'APPENDIX 7'!Q17+'APPENDIX 8'!Q17+'APPENDIX 9'!Q17+'APPENDIX 10'!Q17+'APPENDIX 11'!Q17</f>
        <v>1046688</v>
      </c>
    </row>
    <row r="18" spans="1:19" ht="29.25" customHeight="1" x14ac:dyDescent="0.35">
      <c r="A18" s="171"/>
      <c r="B18" s="6" t="s">
        <v>261</v>
      </c>
      <c r="C18" s="173">
        <f>'APPENDIX 5'!C18+'APPENDIX 6'!C18+'APPENDIX 7'!C18+'APPENDIX 8'!C18+'APPENDIX 9'!C18+'APPENDIX 10'!C18+'APPENDIX 11'!C18</f>
        <v>0</v>
      </c>
      <c r="D18" s="69">
        <f>'APPENDIX 5'!D18+'APPENDIX 6'!D18+'APPENDIX 7'!D18+'APPENDIX 8'!D18+'APPENDIX 9'!D18+'APPENDIX 10'!D18+'APPENDIX 11'!D18</f>
        <v>293731</v>
      </c>
      <c r="E18" s="173">
        <f>'APPENDIX 5'!E18+'APPENDIX 6'!E18+'APPENDIX 7'!E18+'APPENDIX 8'!E18+'APPENDIX 9'!E18+'APPENDIX 10'!E18+'APPENDIX 11'!E18</f>
        <v>293731</v>
      </c>
      <c r="F18" s="173">
        <f>'APPENDIX 5'!F18+'APPENDIX 6'!F18+'APPENDIX 7'!F18+'APPENDIX 8'!F18+'APPENDIX 9'!F18+'APPENDIX 10'!F18+'APPENDIX 11'!F18</f>
        <v>0</v>
      </c>
      <c r="G18" s="173">
        <f>'APPENDIX 5'!G18+'APPENDIX 6'!G18+'APPENDIX 7'!G18+'APPENDIX 8'!G18+'APPENDIX 9'!G18+'APPENDIX 10'!G18+'APPENDIX 11'!G18</f>
        <v>257143</v>
      </c>
      <c r="H18" s="173">
        <f>'APPENDIX 5'!H18+'APPENDIX 6'!H18+'APPENDIX 7'!H18+'APPENDIX 8'!H18+'APPENDIX 9'!H18+'APPENDIX 10'!H18+'APPENDIX 11'!H18</f>
        <v>0</v>
      </c>
      <c r="I18" s="173">
        <f>'APPENDIX 5'!I18+'APPENDIX 6'!I18+'APPENDIX 7'!I18+'APPENDIX 8'!I18+'APPENDIX 9'!I18+'APPENDIX 10'!I18+'APPENDIX 11'!I18</f>
        <v>0</v>
      </c>
      <c r="J18" s="173">
        <f>'APPENDIX 5'!J18+'APPENDIX 6'!J18+'APPENDIX 7'!J18+'APPENDIX 8'!J18+'APPENDIX 9'!J18+'APPENDIX 10'!J18+'APPENDIX 11'!J18</f>
        <v>0</v>
      </c>
      <c r="K18" s="173">
        <f>'APPENDIX 5'!K18+'APPENDIX 6'!K18+'APPENDIX 7'!K18+'APPENDIX 8'!K18+'APPENDIX 9'!K18+'APPENDIX 10'!K18+'APPENDIX 11'!K18</f>
        <v>0</v>
      </c>
      <c r="L18" s="173">
        <f>'APPENDIX 5'!L18+'APPENDIX 6'!L18+'APPENDIX 7'!L18+'APPENDIX 8'!L18+'APPENDIX 9'!L18+'APPENDIX 10'!L18+'APPENDIX 11'!L18</f>
        <v>0</v>
      </c>
      <c r="M18" s="173">
        <f>'APPENDIX 5'!M18+'APPENDIX 6'!M18+'APPENDIX 7'!M18+'APPENDIX 8'!M18+'APPENDIX 9'!M18+'APPENDIX 10'!M18+'APPENDIX 11'!M18</f>
        <v>72132</v>
      </c>
      <c r="N18" s="173">
        <f>'APPENDIX 5'!N18+'APPENDIX 6'!N18+'APPENDIX 7'!N18+'APPENDIX 8'!N18+'APPENDIX 9'!N18+'APPENDIX 10'!N18+'APPENDIX 11'!N18</f>
        <v>0</v>
      </c>
      <c r="O18" s="173">
        <f>'APPENDIX 5'!O18+'APPENDIX 6'!O18+'APPENDIX 7'!O18+'APPENDIX 8'!O18+'APPENDIX 9'!O18+'APPENDIX 10'!O18+'APPENDIX 11'!O18</f>
        <v>0</v>
      </c>
      <c r="P18" s="173">
        <f>'APPENDIX 5'!P18+'APPENDIX 6'!P18+'APPENDIX 7'!P18+'APPENDIX 8'!P18+'APPENDIX 9'!P18+'APPENDIX 10'!P18+'APPENDIX 11'!P18</f>
        <v>0</v>
      </c>
      <c r="Q18" s="174">
        <f>'APPENDIX 5'!Q18+'APPENDIX 6'!Q18+'APPENDIX 7'!Q18+'APPENDIX 8'!Q18+'APPENDIX 9'!Q18+'APPENDIX 10'!Q18+'APPENDIX 11'!Q18</f>
        <v>221599</v>
      </c>
    </row>
    <row r="19" spans="1:19" ht="29.25" customHeight="1" x14ac:dyDescent="0.35">
      <c r="A19" s="171"/>
      <c r="B19" s="6" t="s">
        <v>138</v>
      </c>
      <c r="C19" s="173">
        <f>'APPENDIX 5'!C19+'APPENDIX 6'!C19+'APPENDIX 7'!C19+'APPENDIX 8'!C19+'APPENDIX 9'!C19+'APPENDIX 10'!C19+'APPENDIX 11'!C19</f>
        <v>21084157</v>
      </c>
      <c r="D19" s="69">
        <f>'APPENDIX 5'!D19+'APPENDIX 6'!D19+'APPENDIX 7'!D19+'APPENDIX 8'!D19+'APPENDIX 9'!D19+'APPENDIX 10'!D19+'APPENDIX 11'!D19</f>
        <v>3907727</v>
      </c>
      <c r="E19" s="173">
        <f>'APPENDIX 5'!E19+'APPENDIX 6'!E19+'APPENDIX 7'!E19+'APPENDIX 8'!E19+'APPENDIX 9'!E19+'APPENDIX 10'!E19+'APPENDIX 11'!E19</f>
        <v>3729465</v>
      </c>
      <c r="F19" s="173">
        <f>'APPENDIX 5'!F19+'APPENDIX 6'!F19+'APPENDIX 7'!F19+'APPENDIX 8'!F19+'APPENDIX 9'!F19+'APPENDIX 10'!F19+'APPENDIX 11'!F19</f>
        <v>0</v>
      </c>
      <c r="G19" s="173">
        <f>'APPENDIX 5'!G19+'APPENDIX 6'!G19+'APPENDIX 7'!G19+'APPENDIX 8'!G19+'APPENDIX 9'!G19+'APPENDIX 10'!G19+'APPENDIX 11'!G19</f>
        <v>3443656</v>
      </c>
      <c r="H19" s="173">
        <f>'APPENDIX 5'!H19+'APPENDIX 6'!H19+'APPENDIX 7'!H19+'APPENDIX 8'!H19+'APPENDIX 9'!H19+'APPENDIX 10'!H19+'APPENDIX 11'!H19</f>
        <v>3448461</v>
      </c>
      <c r="I19" s="173">
        <f>'APPENDIX 5'!I19+'APPENDIX 6'!I19+'APPENDIX 7'!I19+'APPENDIX 8'!I19+'APPENDIX 9'!I19+'APPENDIX 10'!I19+'APPENDIX 11'!I19</f>
        <v>0</v>
      </c>
      <c r="J19" s="173">
        <f>'APPENDIX 5'!J19+'APPENDIX 6'!J19+'APPENDIX 7'!J19+'APPENDIX 8'!J19+'APPENDIX 9'!J19+'APPENDIX 10'!J19+'APPENDIX 11'!J19</f>
        <v>0</v>
      </c>
      <c r="K19" s="173">
        <f>'APPENDIX 5'!K19+'APPENDIX 6'!K19+'APPENDIX 7'!K19+'APPENDIX 8'!K19+'APPENDIX 9'!K19+'APPENDIX 10'!K19+'APPENDIX 11'!K19</f>
        <v>0</v>
      </c>
      <c r="L19" s="173">
        <f>'APPENDIX 5'!L19+'APPENDIX 6'!L19+'APPENDIX 7'!L19+'APPENDIX 8'!L19+'APPENDIX 9'!L19+'APPENDIX 10'!L19+'APPENDIX 11'!L19</f>
        <v>262112</v>
      </c>
      <c r="M19" s="173">
        <f>'APPENDIX 5'!M19+'APPENDIX 6'!M19+'APPENDIX 7'!M19+'APPENDIX 8'!M19+'APPENDIX 9'!M19+'APPENDIX 10'!M19+'APPENDIX 11'!M19</f>
        <v>911918</v>
      </c>
      <c r="N19" s="173">
        <f>'APPENDIX 5'!N19+'APPENDIX 6'!N19+'APPENDIX 7'!N19+'APPENDIX 8'!N19+'APPENDIX 9'!N19+'APPENDIX 10'!N19+'APPENDIX 11'!N19</f>
        <v>2061222</v>
      </c>
      <c r="O19" s="173">
        <f>'APPENDIX 5'!O19+'APPENDIX 6'!O19+'APPENDIX 7'!O19+'APPENDIX 8'!O19+'APPENDIX 9'!O19+'APPENDIX 10'!O19+'APPENDIX 11'!O19</f>
        <v>0</v>
      </c>
      <c r="P19" s="173">
        <f>'APPENDIX 5'!P19+'APPENDIX 6'!P19+'APPENDIX 7'!P19+'APPENDIX 8'!P19+'APPENDIX 9'!P19+'APPENDIX 10'!P19+'APPENDIX 11'!P19</f>
        <v>0</v>
      </c>
      <c r="Q19" s="174">
        <f>'APPENDIX 5'!Q19+'APPENDIX 6'!Q19+'APPENDIX 7'!Q19+'APPENDIX 8'!Q19+'APPENDIX 9'!Q19+'APPENDIX 10'!Q19+'APPENDIX 11'!Q19</f>
        <v>22252352</v>
      </c>
    </row>
    <row r="20" spans="1:19" ht="29.25" customHeight="1" x14ac:dyDescent="0.35">
      <c r="A20" s="171"/>
      <c r="B20" s="6" t="s">
        <v>35</v>
      </c>
      <c r="C20" s="173">
        <f>'APPENDIX 5'!C20+'APPENDIX 6'!C20+'APPENDIX 7'!C20+'APPENDIX 8'!C20+'APPENDIX 9'!C20+'APPENDIX 10'!C20+'APPENDIX 11'!C20</f>
        <v>12118569</v>
      </c>
      <c r="D20" s="69">
        <f>'APPENDIX 5'!D20+'APPENDIX 6'!D20+'APPENDIX 7'!D20+'APPENDIX 8'!D20+'APPENDIX 9'!D20+'APPENDIX 10'!D20+'APPENDIX 11'!D20</f>
        <v>2726916</v>
      </c>
      <c r="E20" s="173">
        <f>'APPENDIX 5'!E20+'APPENDIX 6'!E20+'APPENDIX 7'!E20+'APPENDIX 8'!E20+'APPENDIX 9'!E20+'APPENDIX 10'!E20+'APPENDIX 11'!E20</f>
        <v>2652259</v>
      </c>
      <c r="F20" s="173">
        <f>'APPENDIX 5'!F20+'APPENDIX 6'!F20+'APPENDIX 7'!F20+'APPENDIX 8'!F20+'APPENDIX 9'!F20+'APPENDIX 10'!F20+'APPENDIX 11'!F20</f>
        <v>0</v>
      </c>
      <c r="G20" s="173">
        <f>'APPENDIX 5'!G20+'APPENDIX 6'!G20+'APPENDIX 7'!G20+'APPENDIX 8'!G20+'APPENDIX 9'!G20+'APPENDIX 10'!G20+'APPENDIX 11'!G20</f>
        <v>1221672</v>
      </c>
      <c r="H20" s="173">
        <f>'APPENDIX 5'!H20+'APPENDIX 6'!H20+'APPENDIX 7'!H20+'APPENDIX 8'!H20+'APPENDIX 9'!H20+'APPENDIX 10'!H20+'APPENDIX 11'!H20</f>
        <v>1221672</v>
      </c>
      <c r="I20" s="173">
        <f>'APPENDIX 5'!I20+'APPENDIX 6'!I20+'APPENDIX 7'!I20+'APPENDIX 8'!I20+'APPENDIX 9'!I20+'APPENDIX 10'!I20+'APPENDIX 11'!I20</f>
        <v>0</v>
      </c>
      <c r="J20" s="173">
        <f>'APPENDIX 5'!J20+'APPENDIX 6'!J20+'APPENDIX 7'!J20+'APPENDIX 8'!J20+'APPENDIX 9'!J20+'APPENDIX 10'!J20+'APPENDIX 11'!J20</f>
        <v>0</v>
      </c>
      <c r="K20" s="173">
        <f>'APPENDIX 5'!K20+'APPENDIX 6'!K20+'APPENDIX 7'!K20+'APPENDIX 8'!K20+'APPENDIX 9'!K20+'APPENDIX 10'!K20+'APPENDIX 11'!K20</f>
        <v>0</v>
      </c>
      <c r="L20" s="173">
        <f>'APPENDIX 5'!L20+'APPENDIX 6'!L20+'APPENDIX 7'!L20+'APPENDIX 8'!L20+'APPENDIX 9'!L20+'APPENDIX 10'!L20+'APPENDIX 11'!L20</f>
        <v>196886</v>
      </c>
      <c r="M20" s="173">
        <f>'APPENDIX 5'!M20+'APPENDIX 6'!M20+'APPENDIX 7'!M20+'APPENDIX 8'!M20+'APPENDIX 9'!M20+'APPENDIX 10'!M20+'APPENDIX 11'!M20</f>
        <v>517548</v>
      </c>
      <c r="N20" s="173">
        <f>'APPENDIX 5'!N20+'APPENDIX 6'!N20+'APPENDIX 7'!N20+'APPENDIX 8'!N20+'APPENDIX 9'!N20+'APPENDIX 10'!N20+'APPENDIX 11'!N20</f>
        <v>668250</v>
      </c>
      <c r="O20" s="173">
        <f>'APPENDIX 5'!O20+'APPENDIX 6'!O20+'APPENDIX 7'!O20+'APPENDIX 8'!O20+'APPENDIX 9'!O20+'APPENDIX 10'!O20+'APPENDIX 11'!O20</f>
        <v>0</v>
      </c>
      <c r="P20" s="173">
        <f>'APPENDIX 5'!P20+'APPENDIX 6'!P20+'APPENDIX 7'!P20+'APPENDIX 8'!P20+'APPENDIX 9'!P20+'APPENDIX 10'!P20+'APPENDIX 11'!P20</f>
        <v>0</v>
      </c>
      <c r="Q20" s="174">
        <f>'APPENDIX 5'!Q20+'APPENDIX 6'!Q20+'APPENDIX 7'!Q20+'APPENDIX 8'!Q20+'APPENDIX 9'!Q20+'APPENDIX 10'!Q20+'APPENDIX 11'!Q20</f>
        <v>13502970</v>
      </c>
    </row>
    <row r="21" spans="1:19" ht="29.25" customHeight="1" x14ac:dyDescent="0.35">
      <c r="A21" s="171"/>
      <c r="B21" s="166" t="s">
        <v>198</v>
      </c>
      <c r="C21" s="173">
        <f>'APPENDIX 5'!C21+'APPENDIX 6'!C21+'APPENDIX 7'!C21+'APPENDIX 8'!C21+'APPENDIX 9'!C21+'APPENDIX 10'!C21+'APPENDIX 11'!C21</f>
        <v>1362954</v>
      </c>
      <c r="D21" s="69">
        <f>'APPENDIX 5'!D21+'APPENDIX 6'!D21+'APPENDIX 7'!D21+'APPENDIX 8'!D21+'APPENDIX 9'!D21+'APPENDIX 10'!D21+'APPENDIX 11'!D21</f>
        <v>205032</v>
      </c>
      <c r="E21" s="173">
        <f>'APPENDIX 5'!E21+'APPENDIX 6'!E21+'APPENDIX 7'!E21+'APPENDIX 8'!E21+'APPENDIX 9'!E21+'APPENDIX 10'!E21+'APPENDIX 11'!E21</f>
        <v>162269</v>
      </c>
      <c r="F21" s="173">
        <f>'APPENDIX 5'!F21+'APPENDIX 6'!F21+'APPENDIX 7'!F21+'APPENDIX 8'!F21+'APPENDIX 9'!F21+'APPENDIX 10'!F21+'APPENDIX 11'!F21</f>
        <v>-4145</v>
      </c>
      <c r="G21" s="173">
        <f>'APPENDIX 5'!G21+'APPENDIX 6'!G21+'APPENDIX 7'!G21+'APPENDIX 8'!G21+'APPENDIX 9'!G21+'APPENDIX 10'!G21+'APPENDIX 11'!G21</f>
        <v>192216</v>
      </c>
      <c r="H21" s="173">
        <f>'APPENDIX 5'!H21+'APPENDIX 6'!H21+'APPENDIX 7'!H21+'APPENDIX 8'!H21+'APPENDIX 9'!H21+'APPENDIX 10'!H21+'APPENDIX 11'!H21</f>
        <v>192216</v>
      </c>
      <c r="I21" s="173">
        <f>'APPENDIX 5'!I21+'APPENDIX 6'!I21+'APPENDIX 7'!I21+'APPENDIX 8'!I21+'APPENDIX 9'!I21+'APPENDIX 10'!I21+'APPENDIX 11'!I21</f>
        <v>67739</v>
      </c>
      <c r="J21" s="173">
        <f>'APPENDIX 5'!J21+'APPENDIX 6'!J21+'APPENDIX 7'!J21+'APPENDIX 8'!J21+'APPENDIX 9'!J21+'APPENDIX 10'!J21+'APPENDIX 11'!J21</f>
        <v>0</v>
      </c>
      <c r="K21" s="173">
        <f>'APPENDIX 5'!K21+'APPENDIX 6'!K21+'APPENDIX 7'!K21+'APPENDIX 8'!K21+'APPENDIX 9'!K21+'APPENDIX 10'!K21+'APPENDIX 11'!K21</f>
        <v>0</v>
      </c>
      <c r="L21" s="173">
        <f>'APPENDIX 5'!L21+'APPENDIX 6'!L21+'APPENDIX 7'!L21+'APPENDIX 8'!L21+'APPENDIX 9'!L21+'APPENDIX 10'!L21+'APPENDIX 11'!L21</f>
        <v>2304</v>
      </c>
      <c r="M21" s="173">
        <f>'APPENDIX 5'!M21+'APPENDIX 6'!M21+'APPENDIX 7'!M21+'APPENDIX 8'!M21+'APPENDIX 9'!M21+'APPENDIX 10'!M21+'APPENDIX 11'!M21</f>
        <v>136576</v>
      </c>
      <c r="N21" s="173">
        <f>'APPENDIX 5'!N21+'APPENDIX 6'!N21+'APPENDIX 7'!N21+'APPENDIX 8'!N21+'APPENDIX 9'!N21+'APPENDIX 10'!N21+'APPENDIX 11'!N21</f>
        <v>118848</v>
      </c>
      <c r="O21" s="173">
        <f>'APPENDIX 5'!O21+'APPENDIX 6'!O21+'APPENDIX 7'!O21+'APPENDIX 8'!O21+'APPENDIX 9'!O21+'APPENDIX 10'!O21+'APPENDIX 11'!O21</f>
        <v>0</v>
      </c>
      <c r="P21" s="173">
        <f>'APPENDIX 5'!P21+'APPENDIX 6'!P21+'APPENDIX 7'!P21+'APPENDIX 8'!P21+'APPENDIX 9'!P21+'APPENDIX 10'!P21+'APPENDIX 11'!P21</f>
        <v>-46857</v>
      </c>
      <c r="Q21" s="174">
        <f>'APPENDIX 5'!Q21+'APPENDIX 6'!Q21+'APPENDIX 7'!Q21+'APPENDIX 8'!Q21+'APPENDIX 9'!Q21+'APPENDIX 10'!Q21+'APPENDIX 11'!Q21</f>
        <v>1287948</v>
      </c>
    </row>
    <row r="22" spans="1:19" ht="29.25" customHeight="1" x14ac:dyDescent="0.35">
      <c r="A22" s="171"/>
      <c r="B22" s="6" t="s">
        <v>60</v>
      </c>
      <c r="C22" s="173">
        <f>'APPENDIX 5'!C22+'APPENDIX 6'!C22+'APPENDIX 7'!C22+'APPENDIX 8'!C22+'APPENDIX 9'!C22+'APPENDIX 10'!C22+'APPENDIX 11'!C22</f>
        <v>11001928</v>
      </c>
      <c r="D22" s="69">
        <f>'APPENDIX 5'!D22+'APPENDIX 6'!D22+'APPENDIX 7'!D22+'APPENDIX 8'!D22+'APPENDIX 9'!D22+'APPENDIX 10'!D22+'APPENDIX 11'!D22</f>
        <v>1616570</v>
      </c>
      <c r="E22" s="173">
        <f>'APPENDIX 5'!E22+'APPENDIX 6'!E22+'APPENDIX 7'!E22+'APPENDIX 8'!E22+'APPENDIX 9'!E22+'APPENDIX 10'!E22+'APPENDIX 11'!E22</f>
        <v>1485118</v>
      </c>
      <c r="F22" s="173">
        <f>'APPENDIX 5'!F22+'APPENDIX 6'!F22+'APPENDIX 7'!F22+'APPENDIX 8'!F22+'APPENDIX 9'!F22+'APPENDIX 10'!F22+'APPENDIX 11'!F22</f>
        <v>327344</v>
      </c>
      <c r="G22" s="173">
        <f>'APPENDIX 5'!G22+'APPENDIX 6'!G22+'APPENDIX 7'!G22+'APPENDIX 8'!G22+'APPENDIX 9'!G22+'APPENDIX 10'!G22+'APPENDIX 11'!G22</f>
        <v>1598764</v>
      </c>
      <c r="H22" s="173">
        <f>'APPENDIX 5'!H22+'APPENDIX 6'!H22+'APPENDIX 7'!H22+'APPENDIX 8'!H22+'APPENDIX 9'!H22+'APPENDIX 10'!H22+'APPENDIX 11'!H22</f>
        <v>804180</v>
      </c>
      <c r="I22" s="173">
        <f>'APPENDIX 5'!I22+'APPENDIX 6'!I22+'APPENDIX 7'!I22+'APPENDIX 8'!I22+'APPENDIX 9'!I22+'APPENDIX 10'!I22+'APPENDIX 11'!I22</f>
        <v>765986</v>
      </c>
      <c r="J22" s="173">
        <f>'APPENDIX 5'!J22+'APPENDIX 6'!J22+'APPENDIX 7'!J22+'APPENDIX 8'!J22+'APPENDIX 9'!J22+'APPENDIX 10'!J22+'APPENDIX 11'!J22</f>
        <v>0</v>
      </c>
      <c r="K22" s="173">
        <f>'APPENDIX 5'!K22+'APPENDIX 6'!K22+'APPENDIX 7'!K22+'APPENDIX 8'!K22+'APPENDIX 9'!K22+'APPENDIX 10'!K22+'APPENDIX 11'!K22</f>
        <v>760</v>
      </c>
      <c r="L22" s="173">
        <f>'APPENDIX 5'!L22+'APPENDIX 6'!L22+'APPENDIX 7'!L22+'APPENDIX 8'!L22+'APPENDIX 9'!L22+'APPENDIX 10'!L22+'APPENDIX 11'!L22</f>
        <v>247124</v>
      </c>
      <c r="M22" s="173">
        <f>'APPENDIX 5'!M22+'APPENDIX 6'!M22+'APPENDIX 7'!M22+'APPENDIX 8'!M22+'APPENDIX 9'!M22+'APPENDIX 10'!M22+'APPENDIX 11'!M22</f>
        <v>583074</v>
      </c>
      <c r="N22" s="173">
        <f>'APPENDIX 5'!N22+'APPENDIX 6'!N22+'APPENDIX 7'!N22+'APPENDIX 8'!N22+'APPENDIX 9'!N22+'APPENDIX 10'!N22+'APPENDIX 11'!N22</f>
        <v>976191</v>
      </c>
      <c r="O22" s="173">
        <f>'APPENDIX 5'!O22+'APPENDIX 6'!O22+'APPENDIX 7'!O22+'APPENDIX 8'!O22+'APPENDIX 9'!O22+'APPENDIX 10'!O22+'APPENDIX 11'!O22</f>
        <v>38778</v>
      </c>
      <c r="P22" s="173">
        <f>'APPENDIX 5'!P22+'APPENDIX 6'!P22+'APPENDIX 7'!P22+'APPENDIX 8'!P22+'APPENDIX 9'!P22+'APPENDIX 10'!P22+'APPENDIX 11'!P22</f>
        <v>-24150</v>
      </c>
      <c r="Q22" s="174">
        <f>'APPENDIX 5'!Q22+'APPENDIX 6'!Q22+'APPENDIX 7'!Q22+'APPENDIX 8'!Q22+'APPENDIX 9'!Q22+'APPENDIX 10'!Q22+'APPENDIX 11'!Q22</f>
        <v>11374828</v>
      </c>
    </row>
    <row r="23" spans="1:19" ht="29.25" customHeight="1" x14ac:dyDescent="0.35">
      <c r="A23" s="171"/>
      <c r="B23" s="6" t="s">
        <v>61</v>
      </c>
      <c r="C23" s="173">
        <f>'APPENDIX 5'!C23+'APPENDIX 6'!C23+'APPENDIX 7'!C23+'APPENDIX 8'!C23+'APPENDIX 9'!C23+'APPENDIX 10'!C23+'APPENDIX 11'!C23</f>
        <v>3933729</v>
      </c>
      <c r="D23" s="173">
        <f>'APPENDIX 5'!D23+'APPENDIX 6'!D23+'APPENDIX 7'!D23+'APPENDIX 8'!D23+'APPENDIX 9'!D23+'APPENDIX 10'!D23+'APPENDIX 11'!D23</f>
        <v>1882353</v>
      </c>
      <c r="E23" s="173">
        <f>'APPENDIX 5'!E23+'APPENDIX 6'!E23+'APPENDIX 7'!E23+'APPENDIX 8'!E23+'APPENDIX 9'!E23+'APPENDIX 10'!E23+'APPENDIX 11'!E23</f>
        <v>1660782</v>
      </c>
      <c r="F23" s="173">
        <f>'APPENDIX 5'!F23+'APPENDIX 6'!F23+'APPENDIX 7'!F23+'APPENDIX 8'!F23+'APPENDIX 9'!F23+'APPENDIX 10'!F23+'APPENDIX 11'!F23</f>
        <v>0</v>
      </c>
      <c r="G23" s="173">
        <f>'APPENDIX 5'!G23+'APPENDIX 6'!G23+'APPENDIX 7'!G23+'APPENDIX 8'!G23+'APPENDIX 9'!G23+'APPENDIX 10'!G23+'APPENDIX 11'!G23</f>
        <v>1980022</v>
      </c>
      <c r="H23" s="173">
        <f>'APPENDIX 5'!H23+'APPENDIX 6'!H23+'APPENDIX 7'!H23+'APPENDIX 8'!H23+'APPENDIX 9'!H23+'APPENDIX 10'!H23+'APPENDIX 11'!H23</f>
        <v>2087252</v>
      </c>
      <c r="I23" s="173">
        <f>'APPENDIX 5'!I23+'APPENDIX 6'!I23+'APPENDIX 7'!I23+'APPENDIX 8'!I23+'APPENDIX 9'!I23+'APPENDIX 10'!I23+'APPENDIX 11'!I23</f>
        <v>0</v>
      </c>
      <c r="J23" s="173">
        <f>'APPENDIX 5'!J23+'APPENDIX 6'!J23+'APPENDIX 7'!J23+'APPENDIX 8'!J23+'APPENDIX 9'!J23+'APPENDIX 10'!J23+'APPENDIX 11'!J23</f>
        <v>0</v>
      </c>
      <c r="K23" s="173">
        <f>'APPENDIX 5'!K23+'APPENDIX 6'!K23+'APPENDIX 7'!K23+'APPENDIX 8'!K23+'APPENDIX 9'!K23+'APPENDIX 10'!K23+'APPENDIX 11'!K23</f>
        <v>0</v>
      </c>
      <c r="L23" s="173">
        <f>'APPENDIX 5'!L23+'APPENDIX 6'!L23+'APPENDIX 7'!L23+'APPENDIX 8'!L23+'APPENDIX 9'!L23+'APPENDIX 10'!L23+'APPENDIX 11'!L23</f>
        <v>408024</v>
      </c>
      <c r="M23" s="173">
        <f>'APPENDIX 5'!M23+'APPENDIX 6'!M23+'APPENDIX 7'!M23+'APPENDIX 8'!M23+'APPENDIX 9'!M23+'APPENDIX 10'!M23+'APPENDIX 11'!M23</f>
        <v>371439</v>
      </c>
      <c r="N23" s="173">
        <f>'APPENDIX 5'!N23+'APPENDIX 6'!N23+'APPENDIX 7'!N23+'APPENDIX 8'!N23+'APPENDIX 9'!N23+'APPENDIX 10'!N23+'APPENDIX 11'!N23</f>
        <v>208341</v>
      </c>
      <c r="O23" s="173">
        <f>'APPENDIX 5'!O23+'APPENDIX 6'!O23+'APPENDIX 7'!O23+'APPENDIX 8'!O23+'APPENDIX 9'!O23+'APPENDIX 10'!O23+'APPENDIX 11'!O23</f>
        <v>0</v>
      </c>
      <c r="P23" s="173">
        <f>'APPENDIX 5'!P23+'APPENDIX 6'!P23+'APPENDIX 7'!P23+'APPENDIX 8'!P23+'APPENDIX 9'!P23+'APPENDIX 10'!P23+'APPENDIX 11'!P23</f>
        <v>240393</v>
      </c>
      <c r="Q23" s="174">
        <f>'APPENDIX 5'!Q23+'APPENDIX 6'!Q23+'APPENDIX 7'!Q23+'APPENDIX 8'!Q23+'APPENDIX 9'!Q23+'APPENDIX 10'!Q23+'APPENDIX 11'!Q23</f>
        <v>2695743</v>
      </c>
    </row>
    <row r="24" spans="1:19" ht="29.25" customHeight="1" x14ac:dyDescent="0.35">
      <c r="A24" s="171"/>
      <c r="B24" s="6" t="s">
        <v>136</v>
      </c>
      <c r="C24" s="173">
        <f>'APPENDIX 5'!C24+'APPENDIX 6'!C24+'APPENDIX 7'!C24+'APPENDIX 8'!C24+'APPENDIX 9'!C24+'APPENDIX 10'!C24+'APPENDIX 11'!C24</f>
        <v>565417</v>
      </c>
      <c r="D24" s="173">
        <f>'APPENDIX 5'!D24+'APPENDIX 6'!D24+'APPENDIX 7'!D24+'APPENDIX 8'!D24+'APPENDIX 9'!D24+'APPENDIX 10'!D24+'APPENDIX 11'!D24</f>
        <v>471734</v>
      </c>
      <c r="E24" s="173">
        <f>'APPENDIX 5'!E24+'APPENDIX 6'!E24+'APPENDIX 7'!E24+'APPENDIX 8'!E24+'APPENDIX 9'!E24+'APPENDIX 10'!E24+'APPENDIX 11'!E24</f>
        <v>430317</v>
      </c>
      <c r="F24" s="173">
        <f>'APPENDIX 5'!F24+'APPENDIX 6'!F24+'APPENDIX 7'!F24+'APPENDIX 8'!F24+'APPENDIX 9'!F24+'APPENDIX 10'!F24+'APPENDIX 11'!F24</f>
        <v>0</v>
      </c>
      <c r="G24" s="173">
        <f>'APPENDIX 5'!G24+'APPENDIX 6'!G24+'APPENDIX 7'!G24+'APPENDIX 8'!G24+'APPENDIX 9'!G24+'APPENDIX 10'!G24+'APPENDIX 11'!G24</f>
        <v>150653</v>
      </c>
      <c r="H24" s="173">
        <f>'APPENDIX 5'!H24+'APPENDIX 6'!H24+'APPENDIX 7'!H24+'APPENDIX 8'!H24+'APPENDIX 9'!H24+'APPENDIX 10'!H24+'APPENDIX 11'!H24</f>
        <v>136670</v>
      </c>
      <c r="I24" s="173">
        <f>'APPENDIX 5'!I24+'APPENDIX 6'!I24+'APPENDIX 7'!I24+'APPENDIX 8'!I24+'APPENDIX 9'!I24+'APPENDIX 10'!I24+'APPENDIX 11'!I24</f>
        <v>1902</v>
      </c>
      <c r="J24" s="173">
        <f>'APPENDIX 5'!J24+'APPENDIX 6'!J24+'APPENDIX 7'!J24+'APPENDIX 8'!J24+'APPENDIX 9'!J24+'APPENDIX 10'!J24+'APPENDIX 11'!J24</f>
        <v>376</v>
      </c>
      <c r="K24" s="173">
        <f>'APPENDIX 5'!K24+'APPENDIX 6'!K24+'APPENDIX 7'!K24+'APPENDIX 8'!K24+'APPENDIX 9'!K24+'APPENDIX 10'!K24+'APPENDIX 11'!K24</f>
        <v>0</v>
      </c>
      <c r="L24" s="173">
        <f>'APPENDIX 5'!L24+'APPENDIX 6'!L24+'APPENDIX 7'!L24+'APPENDIX 8'!L24+'APPENDIX 9'!L24+'APPENDIX 10'!L24+'APPENDIX 11'!L24</f>
        <v>120414</v>
      </c>
      <c r="M24" s="173">
        <f>'APPENDIX 5'!M24+'APPENDIX 6'!M24+'APPENDIX 7'!M24+'APPENDIX 8'!M24+'APPENDIX 9'!M24+'APPENDIX 10'!M24+'APPENDIX 11'!M24</f>
        <v>236720</v>
      </c>
      <c r="N24" s="173">
        <f>'APPENDIX 5'!N24+'APPENDIX 6'!N24+'APPENDIX 7'!N24+'APPENDIX 8'!N24+'APPENDIX 9'!N24+'APPENDIX 10'!N24+'APPENDIX 11'!N24</f>
        <v>76442</v>
      </c>
      <c r="O24" s="173">
        <f>'APPENDIX 5'!O24+'APPENDIX 6'!O24+'APPENDIX 7'!O24+'APPENDIX 8'!O24+'APPENDIX 9'!O24+'APPENDIX 10'!O24+'APPENDIX 11'!O24</f>
        <v>2998</v>
      </c>
      <c r="P24" s="173">
        <f>'APPENDIX 5'!P24+'APPENDIX 6'!P24+'APPENDIX 7'!P24+'APPENDIX 8'!P24+'APPENDIX 9'!P24+'APPENDIX 10'!P24+'APPENDIX 11'!P24</f>
        <v>0</v>
      </c>
      <c r="Q24" s="174">
        <f>'APPENDIX 5'!Q24+'APPENDIX 6'!Q24+'APPENDIX 7'!Q24+'APPENDIX 8'!Q24+'APPENDIX 9'!Q24+'APPENDIX 10'!Q24+'APPENDIX 11'!Q24</f>
        <v>573096</v>
      </c>
    </row>
    <row r="25" spans="1:19" ht="29.25" customHeight="1" x14ac:dyDescent="0.35">
      <c r="A25" s="171"/>
      <c r="B25" s="6" t="s">
        <v>137</v>
      </c>
      <c r="C25" s="173">
        <f>'APPENDIX 5'!C25+'APPENDIX 6'!C25+'APPENDIX 7'!C25+'APPENDIX 8'!C25+'APPENDIX 9'!C25+'APPENDIX 10'!C25+'APPENDIX 11'!C25</f>
        <v>879090</v>
      </c>
      <c r="D25" s="173">
        <f>'APPENDIX 5'!D25+'APPENDIX 6'!D25+'APPENDIX 7'!D25+'APPENDIX 8'!D25+'APPENDIX 9'!D25+'APPENDIX 10'!D25+'APPENDIX 11'!D25</f>
        <v>50518</v>
      </c>
      <c r="E25" s="173">
        <f>'APPENDIX 5'!E25+'APPENDIX 6'!E25+'APPENDIX 7'!E25+'APPENDIX 8'!E25+'APPENDIX 9'!E25+'APPENDIX 10'!E25+'APPENDIX 11'!E25</f>
        <v>46181</v>
      </c>
      <c r="F25" s="173">
        <f>'APPENDIX 5'!F25+'APPENDIX 6'!F25+'APPENDIX 7'!F25+'APPENDIX 8'!F25+'APPENDIX 9'!F25+'APPENDIX 10'!F25+'APPENDIX 11'!F25</f>
        <v>0</v>
      </c>
      <c r="G25" s="173">
        <f>'APPENDIX 5'!G25+'APPENDIX 6'!G25+'APPENDIX 7'!G25+'APPENDIX 8'!G25+'APPENDIX 9'!G25+'APPENDIX 10'!G25+'APPENDIX 11'!G25</f>
        <v>571614</v>
      </c>
      <c r="H25" s="173">
        <f>'APPENDIX 5'!H25+'APPENDIX 6'!H25+'APPENDIX 7'!H25+'APPENDIX 8'!H25+'APPENDIX 9'!H25+'APPENDIX 10'!H25+'APPENDIX 11'!H25</f>
        <v>581183</v>
      </c>
      <c r="I25" s="173">
        <f>'APPENDIX 5'!I25+'APPENDIX 6'!I25+'APPENDIX 7'!I25+'APPENDIX 8'!I25+'APPENDIX 9'!I25+'APPENDIX 10'!I25+'APPENDIX 11'!I25</f>
        <v>1529</v>
      </c>
      <c r="J25" s="173">
        <f>'APPENDIX 5'!J25+'APPENDIX 6'!J25+'APPENDIX 7'!J25+'APPENDIX 8'!J25+'APPENDIX 9'!J25+'APPENDIX 10'!J25+'APPENDIX 11'!J25</f>
        <v>0</v>
      </c>
      <c r="K25" s="173">
        <f>'APPENDIX 5'!K25+'APPENDIX 6'!K25+'APPENDIX 7'!K25+'APPENDIX 8'!K25+'APPENDIX 9'!K25+'APPENDIX 10'!K25+'APPENDIX 11'!K25</f>
        <v>102</v>
      </c>
      <c r="L25" s="173">
        <f>'APPENDIX 5'!L25+'APPENDIX 6'!L25+'APPENDIX 7'!L25+'APPENDIX 8'!L25+'APPENDIX 9'!L25+'APPENDIX 10'!L25+'APPENDIX 11'!L25</f>
        <v>1812</v>
      </c>
      <c r="M25" s="173">
        <f>'APPENDIX 5'!M25+'APPENDIX 6'!M25+'APPENDIX 7'!M25+'APPENDIX 8'!M25+'APPENDIX 9'!M25+'APPENDIX 10'!M25+'APPENDIX 11'!M25</f>
        <v>24596</v>
      </c>
      <c r="N25" s="173">
        <f>'APPENDIX 5'!N25+'APPENDIX 6'!N25+'APPENDIX 7'!N25+'APPENDIX 8'!N25+'APPENDIX 9'!N25+'APPENDIX 10'!N25+'APPENDIX 11'!N25</f>
        <v>79761</v>
      </c>
      <c r="O25" s="173">
        <f>'APPENDIX 5'!O25+'APPENDIX 6'!O25+'APPENDIX 7'!O25+'APPENDIX 8'!O25+'APPENDIX 9'!O25+'APPENDIX 10'!O25+'APPENDIX 11'!O25</f>
        <v>0</v>
      </c>
      <c r="P25" s="173">
        <f>'APPENDIX 5'!P25+'APPENDIX 6'!P25+'APPENDIX 7'!P25+'APPENDIX 8'!P25+'APPENDIX 9'!P25+'APPENDIX 10'!P25+'APPENDIX 11'!P25</f>
        <v>0</v>
      </c>
      <c r="Q25" s="174">
        <f>'APPENDIX 5'!Q25+'APPENDIX 6'!Q25+'APPENDIX 7'!Q25+'APPENDIX 8'!Q25+'APPENDIX 9'!Q25+'APPENDIX 10'!Q25+'APPENDIX 11'!Q25</f>
        <v>395811</v>
      </c>
    </row>
    <row r="26" spans="1:19" ht="29.25" customHeight="1" x14ac:dyDescent="0.35">
      <c r="A26" s="171"/>
      <c r="B26" s="6" t="s">
        <v>154</v>
      </c>
      <c r="C26" s="173">
        <f>'APPENDIX 5'!C26+'APPENDIX 6'!C26+'APPENDIX 7'!C26+'APPENDIX 8'!C26+'APPENDIX 9'!C26+'APPENDIX 10'!C26+'APPENDIX 11'!C26</f>
        <v>21086048</v>
      </c>
      <c r="D26" s="173">
        <f>'APPENDIX 5'!D26+'APPENDIX 6'!D26+'APPENDIX 7'!D26+'APPENDIX 8'!D26+'APPENDIX 9'!D26+'APPENDIX 10'!D26+'APPENDIX 11'!D26</f>
        <v>3502750</v>
      </c>
      <c r="E26" s="173">
        <f>'APPENDIX 5'!E26+'APPENDIX 6'!E26+'APPENDIX 7'!E26+'APPENDIX 8'!E26+'APPENDIX 9'!E26+'APPENDIX 10'!E26+'APPENDIX 11'!E26</f>
        <v>3152253</v>
      </c>
      <c r="F26" s="173">
        <f>'APPENDIX 5'!F26+'APPENDIX 6'!F26+'APPENDIX 7'!F26+'APPENDIX 8'!F26+'APPENDIX 9'!F26+'APPENDIX 10'!F26+'APPENDIX 11'!F26</f>
        <v>0</v>
      </c>
      <c r="G26" s="173">
        <f>'APPENDIX 5'!G26+'APPENDIX 6'!G26+'APPENDIX 7'!G26+'APPENDIX 8'!G26+'APPENDIX 9'!G26+'APPENDIX 10'!G26+'APPENDIX 11'!G26</f>
        <v>3071375</v>
      </c>
      <c r="H26" s="173">
        <f>'APPENDIX 5'!H26+'APPENDIX 6'!H26+'APPENDIX 7'!H26+'APPENDIX 8'!H26+'APPENDIX 9'!H26+'APPENDIX 10'!H26+'APPENDIX 11'!H26</f>
        <v>2322552</v>
      </c>
      <c r="I26" s="173">
        <f>'APPENDIX 5'!I26+'APPENDIX 6'!I26+'APPENDIX 7'!I26+'APPENDIX 8'!I26+'APPENDIX 9'!I26+'APPENDIX 10'!I26+'APPENDIX 11'!I26</f>
        <v>0</v>
      </c>
      <c r="J26" s="173">
        <f>'APPENDIX 5'!J26+'APPENDIX 6'!J26+'APPENDIX 7'!J26+'APPENDIX 8'!J26+'APPENDIX 9'!J26+'APPENDIX 10'!J26+'APPENDIX 11'!J26</f>
        <v>0</v>
      </c>
      <c r="K26" s="173">
        <f>'APPENDIX 5'!K26+'APPENDIX 6'!K26+'APPENDIX 7'!K26+'APPENDIX 8'!K26+'APPENDIX 9'!K26+'APPENDIX 10'!K26+'APPENDIX 11'!K26</f>
        <v>781707</v>
      </c>
      <c r="L26" s="173">
        <f>'APPENDIX 5'!L26+'APPENDIX 6'!L26+'APPENDIX 7'!L26+'APPENDIX 8'!L26+'APPENDIX 9'!L26+'APPENDIX 10'!L26+'APPENDIX 11'!L26</f>
        <v>356365</v>
      </c>
      <c r="M26" s="173">
        <f>'APPENDIX 5'!M26+'APPENDIX 6'!M26+'APPENDIX 7'!M26+'APPENDIX 8'!M26+'APPENDIX 9'!M26+'APPENDIX 10'!M26+'APPENDIX 11'!M26</f>
        <v>978032</v>
      </c>
      <c r="N26" s="173">
        <f>'APPENDIX 5'!N26+'APPENDIX 6'!N26+'APPENDIX 7'!N26+'APPENDIX 8'!N26+'APPENDIX 9'!N26+'APPENDIX 10'!N26+'APPENDIX 11'!N26</f>
        <v>2228397</v>
      </c>
      <c r="O26" s="173">
        <f>'APPENDIX 5'!O26+'APPENDIX 6'!O26+'APPENDIX 7'!O26+'APPENDIX 8'!O26+'APPENDIX 9'!O26+'APPENDIX 10'!O26+'APPENDIX 11'!O26</f>
        <v>0</v>
      </c>
      <c r="P26" s="173">
        <f>'APPENDIX 5'!P26+'APPENDIX 6'!P26+'APPENDIX 7'!P26+'APPENDIX 8'!P26+'APPENDIX 9'!P26+'APPENDIX 10'!P26+'APPENDIX 11'!P26</f>
        <v>0</v>
      </c>
      <c r="Q26" s="174">
        <f>'APPENDIX 5'!Q26+'APPENDIX 6'!Q26+'APPENDIX 7'!Q26+'APPENDIX 8'!Q26+'APPENDIX 9'!Q26+'APPENDIX 10'!Q26+'APPENDIX 11'!Q26</f>
        <v>22028042</v>
      </c>
    </row>
    <row r="27" spans="1:19" ht="29.25" customHeight="1" x14ac:dyDescent="0.35">
      <c r="A27" s="171"/>
      <c r="B27" s="6" t="s">
        <v>38</v>
      </c>
      <c r="C27" s="173">
        <f>'APPENDIX 5'!C27+'APPENDIX 6'!C27+'APPENDIX 7'!C27+'APPENDIX 8'!C27+'APPENDIX 9'!C27+'APPENDIX 10'!C27+'APPENDIX 11'!C27</f>
        <v>0</v>
      </c>
      <c r="D27" s="173">
        <f>'APPENDIX 5'!D27+'APPENDIX 6'!D27+'APPENDIX 7'!D27+'APPENDIX 8'!D27+'APPENDIX 9'!D27+'APPENDIX 10'!D27+'APPENDIX 11'!D27</f>
        <v>8560</v>
      </c>
      <c r="E27" s="173">
        <f>'APPENDIX 5'!E27+'APPENDIX 6'!E27+'APPENDIX 7'!E27+'APPENDIX 8'!E27+'APPENDIX 9'!E27+'APPENDIX 10'!E27+'APPENDIX 11'!E27</f>
        <v>3523</v>
      </c>
      <c r="F27" s="173">
        <f>'APPENDIX 5'!F27+'APPENDIX 6'!F27+'APPENDIX 7'!F27+'APPENDIX 8'!F27+'APPENDIX 9'!F27+'APPENDIX 10'!F27+'APPENDIX 11'!F27</f>
        <v>0</v>
      </c>
      <c r="G27" s="173">
        <f>'APPENDIX 5'!G27+'APPENDIX 6'!G27+'APPENDIX 7'!G27+'APPENDIX 8'!G27+'APPENDIX 9'!G27+'APPENDIX 10'!G27+'APPENDIX 11'!G27</f>
        <v>0</v>
      </c>
      <c r="H27" s="173">
        <f>'APPENDIX 5'!H27+'APPENDIX 6'!H27+'APPENDIX 7'!H27+'APPENDIX 8'!H27+'APPENDIX 9'!H27+'APPENDIX 10'!H27+'APPENDIX 11'!H27</f>
        <v>0</v>
      </c>
      <c r="I27" s="173">
        <f>'APPENDIX 5'!I27+'APPENDIX 6'!I27+'APPENDIX 7'!I27+'APPENDIX 8'!I27+'APPENDIX 9'!I27+'APPENDIX 10'!I27+'APPENDIX 11'!I27</f>
        <v>0</v>
      </c>
      <c r="J27" s="173">
        <f>'APPENDIX 5'!J27+'APPENDIX 6'!J27+'APPENDIX 7'!J27+'APPENDIX 8'!J27+'APPENDIX 9'!J27+'APPENDIX 10'!J27+'APPENDIX 11'!J27</f>
        <v>0</v>
      </c>
      <c r="K27" s="173">
        <f>'APPENDIX 5'!K27+'APPENDIX 6'!K27+'APPENDIX 7'!K27+'APPENDIX 8'!K27+'APPENDIX 9'!K27+'APPENDIX 10'!K27+'APPENDIX 11'!K27</f>
        <v>0</v>
      </c>
      <c r="L27" s="173">
        <f>'APPENDIX 5'!L27+'APPENDIX 6'!L27+'APPENDIX 7'!L27+'APPENDIX 8'!L27+'APPENDIX 9'!L27+'APPENDIX 10'!L27+'APPENDIX 11'!L27</f>
        <v>-4931</v>
      </c>
      <c r="M27" s="173">
        <f>'APPENDIX 5'!M27+'APPENDIX 6'!M27+'APPENDIX 7'!M27+'APPENDIX 8'!M27+'APPENDIX 9'!M27+'APPENDIX 10'!M27+'APPENDIX 11'!M27</f>
        <v>13794</v>
      </c>
      <c r="N27" s="173">
        <f>'APPENDIX 5'!N27+'APPENDIX 6'!N27+'APPENDIX 7'!N27+'APPENDIX 8'!N27+'APPENDIX 9'!N27+'APPENDIX 10'!N27+'APPENDIX 11'!N27</f>
        <v>6191</v>
      </c>
      <c r="O27" s="173">
        <f>'APPENDIX 5'!O27+'APPENDIX 6'!O27+'APPENDIX 7'!O27+'APPENDIX 8'!O27+'APPENDIX 9'!O27+'APPENDIX 10'!O27+'APPENDIX 11'!O27</f>
        <v>0</v>
      </c>
      <c r="P27" s="173">
        <f>'APPENDIX 5'!P27+'APPENDIX 6'!P27+'APPENDIX 7'!P27+'APPENDIX 8'!P27+'APPENDIX 9'!P27+'APPENDIX 10'!P27+'APPENDIX 11'!P27</f>
        <v>0</v>
      </c>
      <c r="Q27" s="174">
        <f>'APPENDIX 5'!Q27+'APPENDIX 6'!Q27+'APPENDIX 7'!Q27+'APPENDIX 8'!Q27+'APPENDIX 9'!Q27+'APPENDIX 10'!Q27+'APPENDIX 11'!Q27</f>
        <v>851</v>
      </c>
    </row>
    <row r="28" spans="1:19" ht="29.25" customHeight="1" x14ac:dyDescent="0.35">
      <c r="A28" s="171"/>
      <c r="B28" s="6" t="s">
        <v>62</v>
      </c>
      <c r="C28" s="173">
        <f>'APPENDIX 5'!C28+'APPENDIX 6'!C28+'APPENDIX 7'!C28+'APPENDIX 8'!C28+'APPENDIX 9'!C28+'APPENDIX 10'!C28+'APPENDIX 11'!C28</f>
        <v>2569525</v>
      </c>
      <c r="D28" s="173">
        <f>'APPENDIX 5'!D28+'APPENDIX 6'!D28+'APPENDIX 7'!D28+'APPENDIX 8'!D28+'APPENDIX 9'!D28+'APPENDIX 10'!D28+'APPENDIX 11'!D28</f>
        <v>598903</v>
      </c>
      <c r="E28" s="173">
        <f>'APPENDIX 5'!E28+'APPENDIX 6'!E28+'APPENDIX 7'!E28+'APPENDIX 8'!E28+'APPENDIX 9'!E28+'APPENDIX 10'!E28+'APPENDIX 11'!E28</f>
        <v>519962</v>
      </c>
      <c r="F28" s="173">
        <f>'APPENDIX 5'!F28+'APPENDIX 6'!F28+'APPENDIX 7'!F28+'APPENDIX 8'!F28+'APPENDIX 9'!F28+'APPENDIX 10'!F28+'APPENDIX 11'!F28</f>
        <v>0</v>
      </c>
      <c r="G28" s="173">
        <f>'APPENDIX 5'!G28+'APPENDIX 6'!G28+'APPENDIX 7'!G28+'APPENDIX 8'!G28+'APPENDIX 9'!G28+'APPENDIX 10'!G28+'APPENDIX 11'!G28</f>
        <v>316286</v>
      </c>
      <c r="H28" s="173">
        <f>'APPENDIX 5'!H28+'APPENDIX 6'!H28+'APPENDIX 7'!H28+'APPENDIX 8'!H28+'APPENDIX 9'!H28+'APPENDIX 10'!H28+'APPENDIX 11'!H28</f>
        <v>314061</v>
      </c>
      <c r="I28" s="173">
        <f>'APPENDIX 5'!I28+'APPENDIX 6'!I28+'APPENDIX 7'!I28+'APPENDIX 8'!I28+'APPENDIX 9'!I28+'APPENDIX 10'!I28+'APPENDIX 11'!I28</f>
        <v>0</v>
      </c>
      <c r="J28" s="173">
        <f>'APPENDIX 5'!J28+'APPENDIX 6'!J28+'APPENDIX 7'!J28+'APPENDIX 8'!J28+'APPENDIX 9'!J28+'APPENDIX 10'!J28+'APPENDIX 11'!J28</f>
        <v>0</v>
      </c>
      <c r="K28" s="173">
        <f>'APPENDIX 5'!K28+'APPENDIX 6'!K28+'APPENDIX 7'!K28+'APPENDIX 8'!K28+'APPENDIX 9'!K28+'APPENDIX 10'!K28+'APPENDIX 11'!K28</f>
        <v>0</v>
      </c>
      <c r="L28" s="173">
        <f>'APPENDIX 5'!L28+'APPENDIX 6'!L28+'APPENDIX 7'!L28+'APPENDIX 8'!L28+'APPENDIX 9'!L28+'APPENDIX 10'!L28+'APPENDIX 11'!L28</f>
        <v>-1401</v>
      </c>
      <c r="M28" s="173">
        <f>'APPENDIX 5'!M28+'APPENDIX 6'!M28+'APPENDIX 7'!M28+'APPENDIX 8'!M28+'APPENDIX 9'!M28+'APPENDIX 10'!M28+'APPENDIX 11'!M28</f>
        <v>82012</v>
      </c>
      <c r="N28" s="173">
        <f>'APPENDIX 5'!N28+'APPENDIX 6'!N28+'APPENDIX 7'!N28+'APPENDIX 8'!N28+'APPENDIX 9'!N28+'APPENDIX 10'!N28+'APPENDIX 11'!N28</f>
        <v>82828</v>
      </c>
      <c r="O28" s="173">
        <f>'APPENDIX 5'!O28+'APPENDIX 6'!O28+'APPENDIX 7'!O28+'APPENDIX 8'!O28+'APPENDIX 9'!O28+'APPENDIX 10'!O28+'APPENDIX 11'!O28</f>
        <v>0</v>
      </c>
      <c r="P28" s="173">
        <f>'APPENDIX 5'!P28+'APPENDIX 6'!P28+'APPENDIX 7'!P28+'APPENDIX 8'!P28+'APPENDIX 9'!P28+'APPENDIX 10'!P28+'APPENDIX 11'!P28</f>
        <v>0</v>
      </c>
      <c r="Q28" s="174">
        <f>'APPENDIX 5'!Q28+'APPENDIX 6'!Q28+'APPENDIX 7'!Q28+'APPENDIX 8'!Q28+'APPENDIX 9'!Q28+'APPENDIX 10'!Q28+'APPENDIX 11'!Q28</f>
        <v>2777643</v>
      </c>
    </row>
    <row r="29" spans="1:19" ht="29.25" customHeight="1" x14ac:dyDescent="0.35">
      <c r="A29" s="171"/>
      <c r="B29" s="6" t="s">
        <v>63</v>
      </c>
      <c r="C29" s="173">
        <f>'APPENDIX 5'!C29+'APPENDIX 6'!C29+'APPENDIX 7'!C29+'APPENDIX 8'!C29+'APPENDIX 9'!C29+'APPENDIX 10'!C29+'APPENDIX 11'!C29</f>
        <v>0</v>
      </c>
      <c r="D29" s="173">
        <f>'APPENDIX 5'!D29+'APPENDIX 6'!D29+'APPENDIX 7'!D29+'APPENDIX 8'!D29+'APPENDIX 9'!D29+'APPENDIX 10'!D29+'APPENDIX 11'!D29</f>
        <v>42767</v>
      </c>
      <c r="E29" s="173">
        <f>'APPENDIX 5'!E29+'APPENDIX 6'!E29+'APPENDIX 7'!E29+'APPENDIX 8'!E29+'APPENDIX 9'!E29+'APPENDIX 10'!E29+'APPENDIX 11'!E29</f>
        <v>31952</v>
      </c>
      <c r="F29" s="173">
        <f>'APPENDIX 5'!F29+'APPENDIX 6'!F29+'APPENDIX 7'!F29+'APPENDIX 8'!F29+'APPENDIX 9'!F29+'APPENDIX 10'!F29+'APPENDIX 11'!F29</f>
        <v>0</v>
      </c>
      <c r="G29" s="173">
        <f>'APPENDIX 5'!G29+'APPENDIX 6'!G29+'APPENDIX 7'!G29+'APPENDIX 8'!G29+'APPENDIX 9'!G29+'APPENDIX 10'!G29+'APPENDIX 11'!G29</f>
        <v>49143</v>
      </c>
      <c r="H29" s="173">
        <f>'APPENDIX 5'!H29+'APPENDIX 6'!H29+'APPENDIX 7'!H29+'APPENDIX 8'!H29+'APPENDIX 9'!H29+'APPENDIX 10'!H29+'APPENDIX 11'!H29</f>
        <v>21630</v>
      </c>
      <c r="I29" s="173">
        <f>'APPENDIX 5'!I29+'APPENDIX 6'!I29+'APPENDIX 7'!I29+'APPENDIX 8'!I29+'APPENDIX 9'!I29+'APPENDIX 10'!I29+'APPENDIX 11'!I29</f>
        <v>2585</v>
      </c>
      <c r="J29" s="173">
        <f>'APPENDIX 5'!J29+'APPENDIX 6'!J29+'APPENDIX 7'!J29+'APPENDIX 8'!J29+'APPENDIX 9'!J29+'APPENDIX 10'!J29+'APPENDIX 11'!J29</f>
        <v>0</v>
      </c>
      <c r="K29" s="173">
        <f>'APPENDIX 5'!K29+'APPENDIX 6'!K29+'APPENDIX 7'!K29+'APPENDIX 8'!K29+'APPENDIX 9'!K29+'APPENDIX 10'!K29+'APPENDIX 11'!K29</f>
        <v>0</v>
      </c>
      <c r="L29" s="173">
        <f>'APPENDIX 5'!L29+'APPENDIX 6'!L29+'APPENDIX 7'!L29+'APPENDIX 8'!L29+'APPENDIX 9'!L29+'APPENDIX 10'!L29+'APPENDIX 11'!L29</f>
        <v>2389</v>
      </c>
      <c r="M29" s="173">
        <f>'APPENDIX 5'!M29+'APPENDIX 6'!M29+'APPENDIX 7'!M29+'APPENDIX 8'!M29+'APPENDIX 9'!M29+'APPENDIX 10'!M29+'APPENDIX 11'!M29</f>
        <v>42092</v>
      </c>
      <c r="N29" s="173">
        <f>'APPENDIX 5'!N29+'APPENDIX 6'!N29+'APPENDIX 7'!N29+'APPENDIX 8'!N29+'APPENDIX 9'!N29+'APPENDIX 10'!N29+'APPENDIX 11'!N29</f>
        <v>8886</v>
      </c>
      <c r="O29" s="173">
        <f>'APPENDIX 5'!O29+'APPENDIX 6'!O29+'APPENDIX 7'!O29+'APPENDIX 8'!O29+'APPENDIX 9'!O29+'APPENDIX 10'!O29+'APPENDIX 11'!O29</f>
        <v>0</v>
      </c>
      <c r="P29" s="173">
        <f>'APPENDIX 5'!P29+'APPENDIX 6'!P29+'APPENDIX 7'!P29+'APPENDIX 8'!P29+'APPENDIX 9'!P29+'APPENDIX 10'!P29+'APPENDIX 11'!P29</f>
        <v>0</v>
      </c>
      <c r="Q29" s="174">
        <f>'APPENDIX 5'!Q29+'APPENDIX 6'!Q29+'APPENDIX 7'!Q29+'APPENDIX 8'!Q29+'APPENDIX 9'!Q29+'APPENDIX 10'!Q29+'APPENDIX 11'!Q29</f>
        <v>-27859</v>
      </c>
    </row>
    <row r="30" spans="1:19" ht="29.25" customHeight="1" x14ac:dyDescent="0.35">
      <c r="A30" s="171"/>
      <c r="B30" s="6" t="s">
        <v>64</v>
      </c>
      <c r="C30" s="173">
        <f>'APPENDIX 5'!C30+'APPENDIX 6'!C30+'APPENDIX 7'!C30+'APPENDIX 8'!C30+'APPENDIX 9'!C30+'APPENDIX 10'!C30+'APPENDIX 11'!C30</f>
        <v>10206616</v>
      </c>
      <c r="D30" s="173">
        <f>'APPENDIX 5'!D30+'APPENDIX 6'!D30+'APPENDIX 7'!D30+'APPENDIX 8'!D30+'APPENDIX 9'!D30+'APPENDIX 10'!D30+'APPENDIX 11'!D30</f>
        <v>1828166</v>
      </c>
      <c r="E30" s="173">
        <f>'APPENDIX 5'!E30+'APPENDIX 6'!E30+'APPENDIX 7'!E30+'APPENDIX 8'!E30+'APPENDIX 9'!E30+'APPENDIX 10'!E30+'APPENDIX 11'!E30</f>
        <v>1564238</v>
      </c>
      <c r="F30" s="173">
        <f>'APPENDIX 5'!F30+'APPENDIX 6'!F30+'APPENDIX 7'!F30+'APPENDIX 8'!F30+'APPENDIX 9'!F30+'APPENDIX 10'!F30+'APPENDIX 11'!F30</f>
        <v>0</v>
      </c>
      <c r="G30" s="173">
        <f>'APPENDIX 5'!G30+'APPENDIX 6'!G30+'APPENDIX 7'!G30+'APPENDIX 8'!G30+'APPENDIX 9'!G30+'APPENDIX 10'!G30+'APPENDIX 11'!G30</f>
        <v>1278807</v>
      </c>
      <c r="H30" s="173">
        <f>'APPENDIX 5'!H30+'APPENDIX 6'!H30+'APPENDIX 7'!H30+'APPENDIX 8'!H30+'APPENDIX 9'!H30+'APPENDIX 10'!H30+'APPENDIX 11'!H30</f>
        <v>972165</v>
      </c>
      <c r="I30" s="173">
        <f>'APPENDIX 5'!I30+'APPENDIX 6'!I30+'APPENDIX 7'!I30+'APPENDIX 8'!I30+'APPENDIX 9'!I30+'APPENDIX 10'!I30+'APPENDIX 11'!I30</f>
        <v>105873</v>
      </c>
      <c r="J30" s="173">
        <f>'APPENDIX 5'!J30+'APPENDIX 6'!J30+'APPENDIX 7'!J30+'APPENDIX 8'!J30+'APPENDIX 9'!J30+'APPENDIX 10'!J30+'APPENDIX 11'!J30</f>
        <v>0</v>
      </c>
      <c r="K30" s="173">
        <f>'APPENDIX 5'!K30+'APPENDIX 6'!K30+'APPENDIX 7'!K30+'APPENDIX 8'!K30+'APPENDIX 9'!K30+'APPENDIX 10'!K30+'APPENDIX 11'!K30</f>
        <v>109229</v>
      </c>
      <c r="L30" s="173">
        <f>'APPENDIX 5'!L30+'APPENDIX 6'!L30+'APPENDIX 7'!L30+'APPENDIX 8'!L30+'APPENDIX 9'!L30+'APPENDIX 10'!L30+'APPENDIX 11'!L30</f>
        <v>100677</v>
      </c>
      <c r="M30" s="173">
        <f>'APPENDIX 5'!M30+'APPENDIX 6'!M30+'APPENDIX 7'!M30+'APPENDIX 8'!M30+'APPENDIX 9'!M30+'APPENDIX 10'!M30+'APPENDIX 11'!M30</f>
        <v>387176</v>
      </c>
      <c r="N30" s="173">
        <f>'APPENDIX 5'!N30+'APPENDIX 6'!N30+'APPENDIX 7'!N30+'APPENDIX 8'!N30+'APPENDIX 9'!N30+'APPENDIX 10'!N30+'APPENDIX 11'!N30</f>
        <v>1015595</v>
      </c>
      <c r="O30" s="173">
        <f>'APPENDIX 5'!O30+'APPENDIX 6'!O30+'APPENDIX 7'!O30+'APPENDIX 8'!O30+'APPENDIX 9'!O30+'APPENDIX 10'!O30+'APPENDIX 11'!O30</f>
        <v>0</v>
      </c>
      <c r="P30" s="173">
        <f>'APPENDIX 5'!P30+'APPENDIX 6'!P30+'APPENDIX 7'!P30+'APPENDIX 8'!P30+'APPENDIX 9'!P30+'APPENDIX 10'!P30+'APPENDIX 11'!P30</f>
        <v>0</v>
      </c>
      <c r="Q30" s="174">
        <f>'APPENDIX 5'!Q30+'APPENDIX 6'!Q30+'APPENDIX 7'!Q30+'APPENDIX 8'!Q30+'APPENDIX 9'!Q30+'APPENDIX 10'!Q30+'APPENDIX 11'!Q30</f>
        <v>11111329</v>
      </c>
    </row>
    <row r="31" spans="1:19" ht="29.25" customHeight="1" x14ac:dyDescent="0.35">
      <c r="A31" s="171"/>
      <c r="B31" s="58" t="s">
        <v>45</v>
      </c>
      <c r="C31" s="175">
        <f t="shared" ref="C31:Q31" si="0">SUM(C6:C30)</f>
        <v>333457983</v>
      </c>
      <c r="D31" s="175">
        <f t="shared" si="0"/>
        <v>69689045</v>
      </c>
      <c r="E31" s="175">
        <f t="shared" si="0"/>
        <v>65290372</v>
      </c>
      <c r="F31" s="175">
        <f t="shared" si="0"/>
        <v>322342</v>
      </c>
      <c r="G31" s="175">
        <f t="shared" si="0"/>
        <v>35907226</v>
      </c>
      <c r="H31" s="175">
        <f t="shared" si="0"/>
        <v>31837041</v>
      </c>
      <c r="I31" s="175">
        <f t="shared" si="0"/>
        <v>6422474</v>
      </c>
      <c r="J31" s="175">
        <f t="shared" si="0"/>
        <v>1355907</v>
      </c>
      <c r="K31" s="175">
        <f t="shared" si="0"/>
        <v>2399926</v>
      </c>
      <c r="L31" s="175">
        <f t="shared" si="0"/>
        <v>4434450</v>
      </c>
      <c r="M31" s="175">
        <f t="shared" si="0"/>
        <v>10981300</v>
      </c>
      <c r="N31" s="175">
        <f t="shared" si="0"/>
        <v>31685986</v>
      </c>
      <c r="O31" s="175">
        <f t="shared" si="0"/>
        <v>197038</v>
      </c>
      <c r="P31" s="175">
        <f t="shared" si="0"/>
        <v>774748</v>
      </c>
      <c r="Q31" s="175">
        <f t="shared" si="0"/>
        <v>372353796</v>
      </c>
      <c r="S31" s="176"/>
    </row>
    <row r="32" spans="1:19" ht="29.25" customHeight="1" x14ac:dyDescent="0.35">
      <c r="A32" s="171"/>
      <c r="B32" s="256" t="s">
        <v>46</v>
      </c>
      <c r="C32" s="257"/>
      <c r="D32" s="257"/>
      <c r="E32" s="257"/>
      <c r="F32" s="257"/>
      <c r="G32" s="257"/>
      <c r="H32" s="257"/>
      <c r="I32" s="257"/>
      <c r="J32" s="257"/>
      <c r="K32" s="257"/>
      <c r="L32" s="257"/>
      <c r="M32" s="257"/>
      <c r="N32" s="257"/>
      <c r="O32" s="257"/>
      <c r="P32" s="257"/>
      <c r="Q32" s="258"/>
    </row>
    <row r="33" spans="1:19" ht="29.25" customHeight="1" x14ac:dyDescent="0.35">
      <c r="A33" s="171"/>
      <c r="B33" s="6" t="s">
        <v>47</v>
      </c>
      <c r="C33" s="21">
        <f>'APPENDIX 5'!C33+'APPENDIX 6'!C33+'APPENDIX 7'!C33+'APPENDIX 8'!C33+'APPENDIX 9'!C33+'APPENDIX 10'!C33+'APPENDIX 11'!C33</f>
        <v>0</v>
      </c>
      <c r="D33" s="21">
        <f>'APPENDIX 5'!D33+'APPENDIX 6'!D33+'APPENDIX 7'!D33+'APPENDIX 8'!D33+'APPENDIX 9'!D33+'APPENDIX 10'!D33+'APPENDIX 11'!D33</f>
        <v>160853</v>
      </c>
      <c r="E33" s="21">
        <f>'APPENDIX 5'!E33+'APPENDIX 6'!E33+'APPENDIX 7'!E33+'APPENDIX 8'!E33+'APPENDIX 9'!E33+'APPENDIX 10'!E33+'APPENDIX 11'!E33</f>
        <v>112700</v>
      </c>
      <c r="F33" s="21">
        <f>'APPENDIX 5'!F33+'APPENDIX 6'!F33+'APPENDIX 7'!F33+'APPENDIX 8'!F33+'APPENDIX 9'!F33+'APPENDIX 10'!F33+'APPENDIX 11'!F33</f>
        <v>0</v>
      </c>
      <c r="G33" s="21">
        <f>'APPENDIX 5'!G33+'APPENDIX 6'!G33+'APPENDIX 7'!G33+'APPENDIX 8'!G33+'APPENDIX 9'!G33+'APPENDIX 10'!G33+'APPENDIX 11'!G33</f>
        <v>45989</v>
      </c>
      <c r="H33" s="21">
        <f>'APPENDIX 5'!H33+'APPENDIX 6'!H33+'APPENDIX 7'!H33+'APPENDIX 8'!H33+'APPENDIX 9'!H33+'APPENDIX 10'!H33+'APPENDIX 11'!H33</f>
        <v>34092</v>
      </c>
      <c r="I33" s="21">
        <f>'APPENDIX 5'!I33+'APPENDIX 6'!I33+'APPENDIX 7'!I33+'APPENDIX 8'!I33+'APPENDIX 9'!I33+'APPENDIX 10'!I33+'APPENDIX 11'!I33</f>
        <v>0</v>
      </c>
      <c r="J33" s="21">
        <f>'APPENDIX 5'!J33+'APPENDIX 6'!J33+'APPENDIX 7'!J33+'APPENDIX 8'!J33+'APPENDIX 9'!J33+'APPENDIX 10'!J33+'APPENDIX 11'!J33</f>
        <v>0</v>
      </c>
      <c r="K33" s="21">
        <f>'APPENDIX 5'!K33+'APPENDIX 6'!K33+'APPENDIX 7'!K33+'APPENDIX 8'!K33+'APPENDIX 9'!K33+'APPENDIX 10'!K33+'APPENDIX 11'!K33</f>
        <v>0</v>
      </c>
      <c r="L33" s="21">
        <f>'APPENDIX 5'!L33+'APPENDIX 6'!L33+'APPENDIX 7'!L33+'APPENDIX 8'!L33+'APPENDIX 9'!L33+'APPENDIX 10'!L33+'APPENDIX 11'!L33</f>
        <v>29250</v>
      </c>
      <c r="M33" s="21">
        <f>'APPENDIX 5'!M33+'APPENDIX 6'!M33+'APPENDIX 7'!M33+'APPENDIX 8'!M33+'APPENDIX 9'!M33+'APPENDIX 10'!M33+'APPENDIX 11'!M33</f>
        <v>20804</v>
      </c>
      <c r="N33" s="21">
        <f>'APPENDIX 5'!N33+'APPENDIX 6'!N33+'APPENDIX 7'!N33+'APPENDIX 8'!N33+'APPENDIX 9'!N33+'APPENDIX 10'!N33+'APPENDIX 11'!N33</f>
        <v>29611</v>
      </c>
      <c r="O33" s="21">
        <f>'APPENDIX 5'!O33+'APPENDIX 6'!O33+'APPENDIX 7'!O33+'APPENDIX 8'!O33+'APPENDIX 9'!O33+'APPENDIX 10'!O33+'APPENDIX 11'!O33</f>
        <v>0</v>
      </c>
      <c r="P33" s="21">
        <f>'APPENDIX 5'!P33+'APPENDIX 6'!P33+'APPENDIX 7'!P33+'APPENDIX 8'!P33+'APPENDIX 9'!P33+'APPENDIX 10'!P33+'APPENDIX 11'!P33</f>
        <v>0</v>
      </c>
      <c r="Q33" s="22">
        <f>'APPENDIX 5'!Q33+'APPENDIX 6'!Q33+'APPENDIX 7'!Q33+'APPENDIX 8'!Q33+'APPENDIX 9'!Q33+'APPENDIX 10'!Q33+'APPENDIX 11'!Q33</f>
        <v>58165</v>
      </c>
    </row>
    <row r="34" spans="1:19" ht="29.25" customHeight="1" x14ac:dyDescent="0.35">
      <c r="B34" s="6" t="s">
        <v>79</v>
      </c>
      <c r="C34" s="21">
        <f>'APPENDIX 5'!C34+'APPENDIX 6'!C34+'APPENDIX 7'!C34+'APPENDIX 8'!C34+'APPENDIX 9'!C34+'APPENDIX 10'!C34+'APPENDIX 11'!C34</f>
        <v>0</v>
      </c>
      <c r="D34" s="21">
        <f>'APPENDIX 5'!D34+'APPENDIX 6'!D34+'APPENDIX 7'!D34+'APPENDIX 8'!D34+'APPENDIX 9'!D34+'APPENDIX 10'!D34+'APPENDIX 11'!D34</f>
        <v>901519</v>
      </c>
      <c r="E34" s="21">
        <f>'APPENDIX 5'!E34+'APPENDIX 6'!E34+'APPENDIX 7'!E34+'APPENDIX 8'!E34+'APPENDIX 9'!E34+'APPENDIX 10'!E34+'APPENDIX 11'!E34</f>
        <v>697472</v>
      </c>
      <c r="F34" s="21">
        <f>'APPENDIX 5'!F34+'APPENDIX 6'!F34+'APPENDIX 7'!F34+'APPENDIX 8'!F34+'APPENDIX 9'!F34+'APPENDIX 10'!F34+'APPENDIX 11'!F34</f>
        <v>116394</v>
      </c>
      <c r="G34" s="21">
        <f>'APPENDIX 5'!G34+'APPENDIX 6'!G34+'APPENDIX 7'!G34+'APPENDIX 8'!G34+'APPENDIX 9'!G34+'APPENDIX 10'!G34+'APPENDIX 11'!G34</f>
        <v>427421</v>
      </c>
      <c r="H34" s="21">
        <f>'APPENDIX 5'!H34+'APPENDIX 6'!H34+'APPENDIX 7'!H34+'APPENDIX 8'!H34+'APPENDIX 9'!H34+'APPENDIX 10'!H34+'APPENDIX 11'!H34</f>
        <v>430738</v>
      </c>
      <c r="I34" s="21">
        <f>'APPENDIX 5'!I34+'APPENDIX 6'!I34+'APPENDIX 7'!I34+'APPENDIX 8'!I34+'APPENDIX 9'!I34+'APPENDIX 10'!I34+'APPENDIX 11'!I34</f>
        <v>0</v>
      </c>
      <c r="J34" s="21">
        <f>'APPENDIX 5'!J34+'APPENDIX 6'!J34+'APPENDIX 7'!J34+'APPENDIX 8'!J34+'APPENDIX 9'!J34+'APPENDIX 10'!J34+'APPENDIX 11'!J34</f>
        <v>0</v>
      </c>
      <c r="K34" s="21">
        <f>'APPENDIX 5'!K34+'APPENDIX 6'!K34+'APPENDIX 7'!K34+'APPENDIX 8'!K34+'APPENDIX 9'!K34+'APPENDIX 10'!K34+'APPENDIX 11'!K34</f>
        <v>0</v>
      </c>
      <c r="L34" s="21">
        <f>'APPENDIX 5'!L34+'APPENDIX 6'!L34+'APPENDIX 7'!L34+'APPENDIX 8'!L34+'APPENDIX 9'!L34+'APPENDIX 10'!L34+'APPENDIX 11'!L34</f>
        <v>211641</v>
      </c>
      <c r="M34" s="21">
        <f>'APPENDIX 5'!M34+'APPENDIX 6'!M34+'APPENDIX 7'!M34+'APPENDIX 8'!M34+'APPENDIX 9'!M34+'APPENDIX 10'!M34+'APPENDIX 11'!M34</f>
        <v>91166</v>
      </c>
      <c r="N34" s="21">
        <f>'APPENDIX 5'!N34+'APPENDIX 6'!N34+'APPENDIX 7'!N34+'APPENDIX 8'!N34+'APPENDIX 9'!N34+'APPENDIX 10'!N34+'APPENDIX 11'!N34</f>
        <v>0</v>
      </c>
      <c r="O34" s="21">
        <f>'APPENDIX 5'!O34+'APPENDIX 6'!O34+'APPENDIX 7'!O34+'APPENDIX 8'!O34+'APPENDIX 9'!O34+'APPENDIX 10'!O34+'APPENDIX 11'!O34</f>
        <v>0</v>
      </c>
      <c r="P34" s="21">
        <f>'APPENDIX 5'!P34+'APPENDIX 6'!P34+'APPENDIX 7'!P34+'APPENDIX 8'!P34+'APPENDIX 9'!P34+'APPENDIX 10'!P34+'APPENDIX 11'!P34</f>
        <v>0</v>
      </c>
      <c r="Q34" s="22">
        <f>'APPENDIX 5'!Q34+'APPENDIX 6'!Q34+'APPENDIX 7'!Q34+'APPENDIX 8'!Q34+'APPENDIX 9'!Q34+'APPENDIX 10'!Q34+'APPENDIX 11'!Q34</f>
        <v>80319</v>
      </c>
    </row>
    <row r="35" spans="1:19" ht="29.25" customHeight="1" x14ac:dyDescent="0.35">
      <c r="B35" s="6" t="s">
        <v>48</v>
      </c>
      <c r="C35" s="21">
        <f>'APPENDIX 5'!C35+'APPENDIX 6'!C35+'APPENDIX 7'!C35+'APPENDIX 8'!C35+'APPENDIX 9'!C35+'APPENDIX 10'!C35+'APPENDIX 11'!C35</f>
        <v>7541877</v>
      </c>
      <c r="D35" s="21">
        <f>'APPENDIX 5'!D35+'APPENDIX 6'!D35+'APPENDIX 7'!D35+'APPENDIX 8'!D35+'APPENDIX 9'!D35+'APPENDIX 10'!D35+'APPENDIX 11'!D35</f>
        <v>1089574</v>
      </c>
      <c r="E35" s="21">
        <f>'APPENDIX 5'!E35+'APPENDIX 6'!E35+'APPENDIX 7'!E35+'APPENDIX 8'!E35+'APPENDIX 9'!E35+'APPENDIX 10'!E35+'APPENDIX 11'!E35</f>
        <v>1059309</v>
      </c>
      <c r="F35" s="21">
        <f>'APPENDIX 5'!F35+'APPENDIX 6'!F35+'APPENDIX 7'!F35+'APPENDIX 8'!F35+'APPENDIX 9'!F35+'APPENDIX 10'!F35+'APPENDIX 11'!F35</f>
        <v>0</v>
      </c>
      <c r="G35" s="21">
        <f>'APPENDIX 5'!G35+'APPENDIX 6'!G35+'APPENDIX 7'!G35+'APPENDIX 8'!G35+'APPENDIX 9'!G35+'APPENDIX 10'!G35+'APPENDIX 11'!G35</f>
        <v>614566</v>
      </c>
      <c r="H35" s="21">
        <f>'APPENDIX 5'!H35+'APPENDIX 6'!H35+'APPENDIX 7'!H35+'APPENDIX 8'!H35+'APPENDIX 9'!H35+'APPENDIX 10'!H35+'APPENDIX 11'!H35</f>
        <v>629566</v>
      </c>
      <c r="I35" s="21">
        <f>'APPENDIX 5'!I35+'APPENDIX 6'!I35+'APPENDIX 7'!I35+'APPENDIX 8'!I35+'APPENDIX 9'!I35+'APPENDIX 10'!I35+'APPENDIX 11'!I35</f>
        <v>0</v>
      </c>
      <c r="J35" s="21">
        <f>'APPENDIX 5'!J35+'APPENDIX 6'!J35+'APPENDIX 7'!J35+'APPENDIX 8'!J35+'APPENDIX 9'!J35+'APPENDIX 10'!J35+'APPENDIX 11'!J35</f>
        <v>0</v>
      </c>
      <c r="K35" s="21">
        <f>'APPENDIX 5'!K35+'APPENDIX 6'!K35+'APPENDIX 7'!K35+'APPENDIX 8'!K35+'APPENDIX 9'!K35+'APPENDIX 10'!K35+'APPENDIX 11'!K35</f>
        <v>0</v>
      </c>
      <c r="L35" s="21">
        <f>'APPENDIX 5'!L35+'APPENDIX 6'!L35+'APPENDIX 7'!L35+'APPENDIX 8'!L35+'APPENDIX 9'!L35+'APPENDIX 10'!L35+'APPENDIX 11'!L35</f>
        <v>365731</v>
      </c>
      <c r="M35" s="21">
        <f>'APPENDIX 5'!M35+'APPENDIX 6'!M35+'APPENDIX 7'!M35+'APPENDIX 8'!M35+'APPENDIX 9'!M35+'APPENDIX 10'!M35+'APPENDIX 11'!M35</f>
        <v>121686</v>
      </c>
      <c r="N35" s="21">
        <f>'APPENDIX 5'!N35+'APPENDIX 6'!N35+'APPENDIX 7'!N35+'APPENDIX 8'!N35+'APPENDIX 9'!N35+'APPENDIX 10'!N35+'APPENDIX 11'!N35</f>
        <v>568319</v>
      </c>
      <c r="O35" s="21">
        <f>'APPENDIX 5'!O35+'APPENDIX 6'!O35+'APPENDIX 7'!O35+'APPENDIX 8'!O35+'APPENDIX 9'!O35+'APPENDIX 10'!O35+'APPENDIX 11'!O35</f>
        <v>0</v>
      </c>
      <c r="P35" s="21">
        <f>'APPENDIX 5'!P35+'APPENDIX 6'!P35+'APPENDIX 7'!P35+'APPENDIX 8'!P35+'APPENDIX 9'!P35+'APPENDIX 10'!P35+'APPENDIX 11'!P35</f>
        <v>0</v>
      </c>
      <c r="Q35" s="22">
        <f>'APPENDIX 5'!Q35+'APPENDIX 6'!Q35+'APPENDIX 7'!Q35+'APPENDIX 8'!Q35+'APPENDIX 9'!Q35+'APPENDIX 10'!Q35+'APPENDIX 11'!Q35</f>
        <v>8052523</v>
      </c>
    </row>
    <row r="36" spans="1:19" ht="29.25" customHeight="1" x14ac:dyDescent="0.35">
      <c r="B36" s="58" t="s">
        <v>45</v>
      </c>
      <c r="C36" s="175">
        <f t="shared" ref="C36:Q36" si="1">SUM(C33:C35)</f>
        <v>7541877</v>
      </c>
      <c r="D36" s="175">
        <f t="shared" si="1"/>
        <v>2151946</v>
      </c>
      <c r="E36" s="175">
        <f t="shared" si="1"/>
        <v>1869481</v>
      </c>
      <c r="F36" s="175">
        <f t="shared" si="1"/>
        <v>116394</v>
      </c>
      <c r="G36" s="175">
        <f t="shared" si="1"/>
        <v>1087976</v>
      </c>
      <c r="H36" s="175">
        <f t="shared" si="1"/>
        <v>1094396</v>
      </c>
      <c r="I36" s="175">
        <f t="shared" si="1"/>
        <v>0</v>
      </c>
      <c r="J36" s="175">
        <f t="shared" si="1"/>
        <v>0</v>
      </c>
      <c r="K36" s="175">
        <f t="shared" si="1"/>
        <v>0</v>
      </c>
      <c r="L36" s="175">
        <f t="shared" si="1"/>
        <v>606622</v>
      </c>
      <c r="M36" s="175">
        <f t="shared" si="1"/>
        <v>233656</v>
      </c>
      <c r="N36" s="175">
        <f t="shared" si="1"/>
        <v>597930</v>
      </c>
      <c r="O36" s="175">
        <f t="shared" si="1"/>
        <v>0</v>
      </c>
      <c r="P36" s="175">
        <f t="shared" si="1"/>
        <v>0</v>
      </c>
      <c r="Q36" s="175">
        <f t="shared" si="1"/>
        <v>8191007</v>
      </c>
    </row>
    <row r="37" spans="1:19" ht="18" customHeight="1" x14ac:dyDescent="0.35">
      <c r="B37" s="260" t="s">
        <v>50</v>
      </c>
      <c r="C37" s="260"/>
      <c r="D37" s="260"/>
      <c r="E37" s="260"/>
      <c r="F37" s="260"/>
      <c r="G37" s="260"/>
      <c r="H37" s="260"/>
      <c r="I37" s="260"/>
      <c r="J37" s="260"/>
      <c r="K37" s="260"/>
      <c r="L37" s="260"/>
      <c r="M37" s="260"/>
      <c r="N37" s="260"/>
      <c r="O37" s="260"/>
      <c r="P37" s="260"/>
      <c r="Q37" s="260"/>
    </row>
    <row r="38" spans="1:19" ht="18" customHeight="1" x14ac:dyDescent="0.35">
      <c r="C38" s="177"/>
      <c r="D38" s="177"/>
      <c r="E38" s="177"/>
      <c r="F38" s="177"/>
      <c r="G38" s="177"/>
      <c r="H38" s="177"/>
      <c r="I38" s="177"/>
      <c r="J38" s="177"/>
      <c r="K38" s="177"/>
      <c r="L38" s="177"/>
      <c r="M38" s="177"/>
      <c r="N38" s="177"/>
      <c r="O38" s="177"/>
      <c r="P38" s="177"/>
      <c r="Q38" s="177"/>
      <c r="R38" s="168"/>
      <c r="S38" s="178"/>
    </row>
    <row r="39" spans="1:19" ht="18" customHeight="1" x14ac:dyDescent="0.35">
      <c r="C39" s="177"/>
      <c r="D39" s="177"/>
      <c r="E39" s="177"/>
      <c r="F39" s="177"/>
      <c r="G39" s="177"/>
      <c r="H39" s="177"/>
      <c r="I39" s="177"/>
      <c r="J39" s="177"/>
      <c r="K39" s="177"/>
      <c r="L39" s="177"/>
      <c r="M39" s="177"/>
      <c r="N39" s="177"/>
      <c r="O39" s="177"/>
      <c r="P39" s="177"/>
      <c r="Q39" s="177"/>
    </row>
    <row r="40" spans="1:19" ht="18" customHeight="1" x14ac:dyDescent="0.35">
      <c r="C40" s="177"/>
      <c r="D40" s="177"/>
      <c r="E40" s="177"/>
      <c r="F40" s="177"/>
      <c r="G40" s="177"/>
      <c r="H40" s="177"/>
      <c r="I40" s="177"/>
      <c r="J40" s="177"/>
      <c r="K40" s="177"/>
      <c r="L40" s="177"/>
      <c r="M40" s="177"/>
      <c r="N40" s="177"/>
      <c r="O40" s="177"/>
      <c r="P40" s="177"/>
      <c r="Q40" s="177"/>
    </row>
    <row r="41" spans="1:19" ht="18" customHeight="1" x14ac:dyDescent="0.35">
      <c r="C41" s="177"/>
      <c r="D41" s="177"/>
      <c r="E41" s="177"/>
      <c r="F41" s="177"/>
      <c r="G41" s="177"/>
      <c r="H41" s="177"/>
      <c r="I41" s="177"/>
      <c r="J41" s="177"/>
      <c r="K41" s="177"/>
      <c r="L41" s="177"/>
      <c r="M41" s="177"/>
      <c r="N41" s="177"/>
      <c r="O41" s="177"/>
      <c r="P41" s="177"/>
      <c r="Q41" s="177"/>
    </row>
    <row r="42" spans="1:19" ht="18" customHeight="1" x14ac:dyDescent="0.35">
      <c r="C42" s="177"/>
      <c r="D42" s="177"/>
      <c r="E42" s="177"/>
      <c r="F42" s="177"/>
      <c r="G42" s="177"/>
      <c r="H42" s="177"/>
      <c r="I42" s="177"/>
      <c r="J42" s="177"/>
      <c r="K42" s="177"/>
      <c r="L42" s="177"/>
      <c r="M42" s="177"/>
      <c r="N42" s="177"/>
      <c r="O42" s="177"/>
      <c r="P42" s="177"/>
      <c r="Q42" s="177"/>
    </row>
    <row r="43" spans="1:19" ht="18" customHeight="1" x14ac:dyDescent="0.35">
      <c r="C43" s="177"/>
      <c r="D43" s="177"/>
      <c r="E43" s="177"/>
      <c r="F43" s="177"/>
      <c r="G43" s="177"/>
      <c r="H43" s="177"/>
      <c r="I43" s="177"/>
      <c r="J43" s="177"/>
      <c r="K43" s="177"/>
      <c r="L43" s="177"/>
      <c r="M43" s="177"/>
      <c r="N43" s="177"/>
      <c r="O43" s="177"/>
      <c r="P43" s="177"/>
      <c r="Q43" s="177"/>
    </row>
    <row r="44" spans="1:19" ht="18" customHeight="1" x14ac:dyDescent="0.35">
      <c r="C44" s="177"/>
      <c r="D44" s="177"/>
      <c r="E44" s="177"/>
      <c r="F44" s="177"/>
      <c r="G44" s="177"/>
      <c r="H44" s="177"/>
      <c r="I44" s="177"/>
      <c r="J44" s="177"/>
      <c r="K44" s="177"/>
      <c r="L44" s="177"/>
      <c r="M44" s="177"/>
      <c r="N44" s="177"/>
      <c r="O44" s="177"/>
      <c r="P44" s="177"/>
      <c r="Q44" s="177"/>
    </row>
    <row r="45" spans="1:19" ht="18" customHeight="1" x14ac:dyDescent="0.35">
      <c r="C45" s="177"/>
      <c r="D45" s="177"/>
      <c r="E45" s="177"/>
      <c r="F45" s="177"/>
      <c r="G45" s="177"/>
      <c r="H45" s="177"/>
      <c r="I45" s="177"/>
      <c r="J45" s="177"/>
      <c r="K45" s="177"/>
      <c r="L45" s="177"/>
      <c r="M45" s="177"/>
      <c r="N45" s="177"/>
      <c r="O45" s="177"/>
      <c r="P45" s="177"/>
      <c r="Q45" s="177"/>
    </row>
    <row r="46" spans="1:19" ht="18" customHeight="1" x14ac:dyDescent="0.35">
      <c r="C46" s="177"/>
      <c r="D46" s="177"/>
      <c r="E46" s="177"/>
      <c r="F46" s="177"/>
      <c r="G46" s="177"/>
      <c r="H46" s="177"/>
      <c r="I46" s="177"/>
      <c r="J46" s="177"/>
      <c r="K46" s="177"/>
      <c r="L46" s="177"/>
      <c r="M46" s="177"/>
      <c r="N46" s="177"/>
      <c r="O46" s="177"/>
      <c r="P46" s="177"/>
      <c r="Q46" s="177"/>
    </row>
    <row r="47" spans="1:19" ht="18" customHeight="1" x14ac:dyDescent="0.35">
      <c r="C47" s="177"/>
      <c r="D47" s="177"/>
      <c r="E47" s="177"/>
      <c r="F47" s="177"/>
      <c r="G47" s="177"/>
      <c r="H47" s="177"/>
      <c r="I47" s="177"/>
      <c r="J47" s="177"/>
      <c r="K47" s="177"/>
      <c r="L47" s="177"/>
      <c r="M47" s="177"/>
      <c r="N47" s="177"/>
      <c r="O47" s="177"/>
      <c r="P47" s="177"/>
      <c r="Q47" s="177"/>
    </row>
    <row r="48" spans="1:19" ht="18" customHeight="1" x14ac:dyDescent="0.35">
      <c r="C48" s="177"/>
      <c r="D48" s="177"/>
      <c r="E48" s="177"/>
      <c r="F48" s="177"/>
      <c r="G48" s="177"/>
      <c r="H48" s="177"/>
      <c r="I48" s="177"/>
      <c r="J48" s="177"/>
      <c r="K48" s="177"/>
      <c r="L48" s="177"/>
      <c r="M48" s="177"/>
      <c r="N48" s="177"/>
      <c r="O48" s="177"/>
      <c r="P48" s="177"/>
      <c r="Q48" s="177"/>
    </row>
    <row r="49" spans="3:17" ht="18" customHeight="1" x14ac:dyDescent="0.35">
      <c r="C49" s="177"/>
      <c r="D49" s="177"/>
      <c r="E49" s="177"/>
      <c r="F49" s="177"/>
      <c r="G49" s="177"/>
      <c r="H49" s="177"/>
      <c r="I49" s="177"/>
      <c r="J49" s="177"/>
      <c r="K49" s="177"/>
      <c r="L49" s="177"/>
      <c r="M49" s="177"/>
      <c r="N49" s="177"/>
      <c r="O49" s="177"/>
      <c r="P49" s="177"/>
      <c r="Q49" s="177"/>
    </row>
    <row r="50" spans="3:17" ht="18" customHeight="1" x14ac:dyDescent="0.35">
      <c r="C50" s="177"/>
      <c r="D50" s="177"/>
      <c r="E50" s="177"/>
      <c r="F50" s="177"/>
      <c r="G50" s="177"/>
      <c r="H50" s="177"/>
      <c r="I50" s="177"/>
      <c r="J50" s="177"/>
      <c r="K50" s="177"/>
      <c r="L50" s="177"/>
      <c r="M50" s="177"/>
      <c r="N50" s="177"/>
      <c r="O50" s="177"/>
      <c r="P50" s="177"/>
      <c r="Q50" s="177"/>
    </row>
    <row r="51" spans="3:17" ht="18" customHeight="1" x14ac:dyDescent="0.35">
      <c r="C51" s="177"/>
      <c r="D51" s="177"/>
      <c r="E51" s="177"/>
      <c r="F51" s="177"/>
      <c r="G51" s="177"/>
      <c r="H51" s="177"/>
      <c r="I51" s="177"/>
      <c r="J51" s="177"/>
      <c r="K51" s="177"/>
      <c r="L51" s="177"/>
      <c r="M51" s="177"/>
      <c r="N51" s="177"/>
      <c r="O51" s="177"/>
      <c r="P51" s="177"/>
      <c r="Q51" s="177"/>
    </row>
    <row r="52" spans="3:17" ht="18" customHeight="1" x14ac:dyDescent="0.35">
      <c r="C52" s="177"/>
      <c r="D52" s="177"/>
      <c r="E52" s="177"/>
      <c r="F52" s="177"/>
      <c r="G52" s="177"/>
      <c r="H52" s="177"/>
      <c r="I52" s="177"/>
      <c r="J52" s="177"/>
      <c r="K52" s="177"/>
      <c r="L52" s="177"/>
      <c r="M52" s="177"/>
      <c r="N52" s="177"/>
      <c r="O52" s="177"/>
      <c r="P52" s="177"/>
      <c r="Q52" s="177"/>
    </row>
    <row r="53" spans="3:17" ht="18" customHeight="1" x14ac:dyDescent="0.35">
      <c r="C53" s="177"/>
      <c r="D53" s="177"/>
      <c r="E53" s="177"/>
      <c r="F53" s="177"/>
      <c r="G53" s="177"/>
      <c r="H53" s="177"/>
      <c r="I53" s="177"/>
      <c r="J53" s="177"/>
      <c r="K53" s="177"/>
      <c r="L53" s="177"/>
      <c r="M53" s="177"/>
      <c r="N53" s="177"/>
      <c r="O53" s="177"/>
      <c r="P53" s="177"/>
      <c r="Q53" s="177"/>
    </row>
    <row r="54" spans="3:17" ht="18" customHeight="1" x14ac:dyDescent="0.35">
      <c r="C54" s="177"/>
      <c r="D54" s="177"/>
      <c r="E54" s="177"/>
      <c r="F54" s="177"/>
      <c r="G54" s="177"/>
      <c r="H54" s="177"/>
      <c r="I54" s="177"/>
      <c r="J54" s="177"/>
      <c r="K54" s="177"/>
      <c r="L54" s="177"/>
      <c r="M54" s="177"/>
      <c r="N54" s="177"/>
      <c r="O54" s="177"/>
      <c r="P54" s="177"/>
      <c r="Q54" s="177"/>
    </row>
    <row r="55" spans="3:17" ht="18" customHeight="1" x14ac:dyDescent="0.35">
      <c r="C55" s="177"/>
      <c r="D55" s="177"/>
      <c r="E55" s="177"/>
      <c r="F55" s="177"/>
      <c r="G55" s="177"/>
      <c r="H55" s="177"/>
      <c r="I55" s="177"/>
      <c r="J55" s="177"/>
      <c r="K55" s="177"/>
      <c r="L55" s="177"/>
      <c r="M55" s="177"/>
      <c r="N55" s="177"/>
      <c r="O55" s="177"/>
      <c r="P55" s="177"/>
      <c r="Q55" s="177"/>
    </row>
    <row r="56" spans="3:17" ht="18" customHeight="1" x14ac:dyDescent="0.35">
      <c r="C56" s="177"/>
      <c r="D56" s="177"/>
      <c r="E56" s="177"/>
      <c r="F56" s="177"/>
      <c r="G56" s="177"/>
      <c r="H56" s="177"/>
      <c r="I56" s="177"/>
      <c r="J56" s="177"/>
      <c r="K56" s="177"/>
      <c r="L56" s="177"/>
      <c r="M56" s="177"/>
      <c r="N56" s="177"/>
      <c r="O56" s="177"/>
      <c r="P56" s="177"/>
      <c r="Q56" s="177"/>
    </row>
    <row r="57" spans="3:17" ht="18" customHeight="1" x14ac:dyDescent="0.35">
      <c r="C57" s="177"/>
      <c r="D57" s="177"/>
      <c r="E57" s="177"/>
      <c r="F57" s="177"/>
      <c r="G57" s="177"/>
      <c r="H57" s="177"/>
      <c r="I57" s="177"/>
      <c r="J57" s="177"/>
      <c r="K57" s="177"/>
      <c r="L57" s="177"/>
      <c r="M57" s="177"/>
      <c r="N57" s="177"/>
      <c r="O57" s="177"/>
      <c r="P57" s="177"/>
      <c r="Q57" s="177"/>
    </row>
    <row r="58" spans="3:17" ht="18" customHeight="1" x14ac:dyDescent="0.35">
      <c r="C58" s="177"/>
      <c r="D58" s="177"/>
      <c r="E58" s="177"/>
      <c r="F58" s="177"/>
      <c r="G58" s="177"/>
      <c r="H58" s="177"/>
      <c r="I58" s="177"/>
      <c r="J58" s="177"/>
      <c r="K58" s="177"/>
      <c r="L58" s="177"/>
      <c r="M58" s="177"/>
      <c r="N58" s="177"/>
      <c r="O58" s="177"/>
      <c r="P58" s="177"/>
      <c r="Q58" s="177"/>
    </row>
    <row r="59" spans="3:17" ht="18" customHeight="1" x14ac:dyDescent="0.35">
      <c r="C59" s="177"/>
      <c r="D59" s="177"/>
      <c r="E59" s="177"/>
      <c r="F59" s="177"/>
      <c r="G59" s="177"/>
      <c r="H59" s="177"/>
      <c r="I59" s="177"/>
      <c r="J59" s="177"/>
      <c r="K59" s="177"/>
      <c r="L59" s="177"/>
      <c r="M59" s="177"/>
      <c r="N59" s="177"/>
      <c r="O59" s="177"/>
      <c r="P59" s="177"/>
      <c r="Q59" s="177"/>
    </row>
    <row r="60" spans="3:17" ht="18" customHeight="1" x14ac:dyDescent="0.35">
      <c r="C60" s="177"/>
      <c r="D60" s="177"/>
      <c r="E60" s="177"/>
      <c r="F60" s="177"/>
      <c r="G60" s="177"/>
      <c r="H60" s="177"/>
      <c r="I60" s="177"/>
      <c r="J60" s="177"/>
      <c r="K60" s="177"/>
      <c r="L60" s="177"/>
      <c r="M60" s="177"/>
      <c r="N60" s="177"/>
      <c r="O60" s="177"/>
      <c r="P60" s="177"/>
      <c r="Q60" s="177"/>
    </row>
    <row r="61" spans="3:17" ht="18" customHeight="1" x14ac:dyDescent="0.35">
      <c r="C61" s="177"/>
      <c r="D61" s="177"/>
      <c r="E61" s="177"/>
      <c r="F61" s="177"/>
      <c r="G61" s="177"/>
      <c r="H61" s="177"/>
      <c r="I61" s="177"/>
      <c r="J61" s="177"/>
      <c r="K61" s="177"/>
      <c r="L61" s="177"/>
      <c r="M61" s="177"/>
      <c r="N61" s="177"/>
      <c r="O61" s="177"/>
      <c r="P61" s="177"/>
      <c r="Q61" s="177"/>
    </row>
    <row r="62" spans="3:17" ht="18" customHeight="1" x14ac:dyDescent="0.35">
      <c r="C62" s="177"/>
      <c r="D62" s="177"/>
      <c r="E62" s="177"/>
      <c r="F62" s="177"/>
      <c r="G62" s="177"/>
      <c r="H62" s="177"/>
      <c r="I62" s="177"/>
      <c r="J62" s="177"/>
      <c r="K62" s="177"/>
      <c r="L62" s="177"/>
      <c r="M62" s="177"/>
      <c r="N62" s="177"/>
      <c r="O62" s="177"/>
      <c r="P62" s="177"/>
      <c r="Q62" s="177"/>
    </row>
    <row r="63" spans="3:17" ht="18" customHeight="1" x14ac:dyDescent="0.35">
      <c r="C63" s="177"/>
      <c r="D63" s="177"/>
      <c r="E63" s="177"/>
      <c r="F63" s="177"/>
      <c r="G63" s="177"/>
      <c r="H63" s="177"/>
      <c r="I63" s="177"/>
      <c r="J63" s="177"/>
      <c r="K63" s="177"/>
      <c r="L63" s="177"/>
      <c r="M63" s="177"/>
      <c r="N63" s="177"/>
      <c r="O63" s="177"/>
      <c r="P63" s="177"/>
      <c r="Q63" s="177"/>
    </row>
    <row r="64" spans="3:17" ht="18" customHeight="1" x14ac:dyDescent="0.35">
      <c r="C64" s="177"/>
      <c r="D64" s="177"/>
      <c r="E64" s="177"/>
      <c r="F64" s="177"/>
      <c r="G64" s="177"/>
      <c r="H64" s="177"/>
      <c r="I64" s="177"/>
      <c r="J64" s="177"/>
      <c r="K64" s="177"/>
      <c r="L64" s="177"/>
      <c r="M64" s="177"/>
      <c r="N64" s="177"/>
      <c r="O64" s="177"/>
      <c r="P64" s="177"/>
      <c r="Q64" s="177"/>
    </row>
    <row r="65" spans="3:17" ht="18" customHeight="1" x14ac:dyDescent="0.35">
      <c r="C65" s="177"/>
      <c r="D65" s="177"/>
      <c r="E65" s="177"/>
      <c r="F65" s="177"/>
      <c r="G65" s="177"/>
      <c r="H65" s="177"/>
      <c r="I65" s="177"/>
      <c r="J65" s="177"/>
      <c r="K65" s="177"/>
      <c r="L65" s="177"/>
      <c r="M65" s="177"/>
      <c r="N65" s="177"/>
      <c r="O65" s="177"/>
      <c r="P65" s="177"/>
      <c r="Q65" s="177"/>
    </row>
    <row r="66" spans="3:17" ht="18" customHeight="1" x14ac:dyDescent="0.35">
      <c r="C66" s="177"/>
      <c r="D66" s="177"/>
      <c r="E66" s="177"/>
      <c r="F66" s="177"/>
      <c r="G66" s="177"/>
      <c r="H66" s="177"/>
      <c r="I66" s="177"/>
      <c r="J66" s="177"/>
      <c r="K66" s="177"/>
      <c r="L66" s="177"/>
      <c r="M66" s="177"/>
      <c r="N66" s="177"/>
      <c r="O66" s="177"/>
      <c r="P66" s="177"/>
      <c r="Q66" s="177"/>
    </row>
    <row r="67" spans="3:17" ht="18" customHeight="1" x14ac:dyDescent="0.35">
      <c r="C67" s="177"/>
      <c r="D67" s="177"/>
      <c r="E67" s="177"/>
      <c r="F67" s="177"/>
      <c r="G67" s="177"/>
      <c r="H67" s="177"/>
      <c r="I67" s="177"/>
      <c r="J67" s="177"/>
      <c r="K67" s="177"/>
      <c r="L67" s="177"/>
      <c r="M67" s="177"/>
      <c r="N67" s="177"/>
      <c r="O67" s="177"/>
      <c r="P67" s="177"/>
      <c r="Q67" s="177"/>
    </row>
    <row r="68" spans="3:17" ht="18" customHeight="1" x14ac:dyDescent="0.35">
      <c r="C68" s="177"/>
      <c r="D68" s="177"/>
      <c r="E68" s="177"/>
      <c r="F68" s="177"/>
      <c r="G68" s="177"/>
      <c r="H68" s="177"/>
      <c r="I68" s="177"/>
      <c r="J68" s="177"/>
      <c r="K68" s="177"/>
      <c r="L68" s="177"/>
      <c r="M68" s="177"/>
      <c r="N68" s="177"/>
      <c r="O68" s="177"/>
      <c r="P68" s="177"/>
      <c r="Q68" s="177"/>
    </row>
    <row r="69" spans="3:17" ht="18" customHeight="1" x14ac:dyDescent="0.35">
      <c r="C69" s="177"/>
      <c r="D69" s="177"/>
      <c r="E69" s="177"/>
      <c r="F69" s="177"/>
      <c r="G69" s="177"/>
      <c r="H69" s="177"/>
      <c r="I69" s="177"/>
      <c r="J69" s="177"/>
      <c r="K69" s="177"/>
      <c r="L69" s="177"/>
      <c r="M69" s="177"/>
      <c r="N69" s="177"/>
      <c r="O69" s="177"/>
      <c r="P69" s="177"/>
      <c r="Q69" s="177"/>
    </row>
    <row r="70" spans="3:17" ht="18" customHeight="1" x14ac:dyDescent="0.35">
      <c r="C70" s="177"/>
      <c r="D70" s="177"/>
      <c r="E70" s="177"/>
      <c r="F70" s="177"/>
      <c r="G70" s="177"/>
      <c r="H70" s="177"/>
      <c r="I70" s="177"/>
      <c r="J70" s="177"/>
      <c r="K70" s="177"/>
      <c r="L70" s="177"/>
      <c r="M70" s="177"/>
      <c r="N70" s="177"/>
      <c r="O70" s="177"/>
      <c r="P70" s="177"/>
      <c r="Q70" s="177"/>
    </row>
    <row r="71" spans="3:17" ht="18" customHeight="1" x14ac:dyDescent="0.35">
      <c r="C71" s="177"/>
      <c r="D71" s="177"/>
      <c r="E71" s="177"/>
      <c r="F71" s="177"/>
      <c r="G71" s="177"/>
      <c r="H71" s="177"/>
      <c r="I71" s="177"/>
      <c r="J71" s="177"/>
      <c r="K71" s="177"/>
      <c r="L71" s="177"/>
      <c r="M71" s="177"/>
      <c r="N71" s="177"/>
      <c r="O71" s="177"/>
      <c r="P71" s="177"/>
      <c r="Q71" s="177"/>
    </row>
    <row r="72" spans="3:17" ht="18" customHeight="1" x14ac:dyDescent="0.35">
      <c r="C72" s="177"/>
      <c r="D72" s="177"/>
      <c r="E72" s="177"/>
      <c r="F72" s="177"/>
      <c r="G72" s="177"/>
      <c r="H72" s="177"/>
      <c r="I72" s="177"/>
      <c r="J72" s="177"/>
      <c r="K72" s="177"/>
      <c r="L72" s="177"/>
      <c r="M72" s="177"/>
      <c r="N72" s="177"/>
      <c r="O72" s="177"/>
      <c r="P72" s="177"/>
      <c r="Q72" s="177"/>
    </row>
    <row r="73" spans="3:17" ht="18" customHeight="1" x14ac:dyDescent="0.35">
      <c r="C73" s="177"/>
      <c r="D73" s="177"/>
      <c r="E73" s="177"/>
      <c r="F73" s="177"/>
      <c r="G73" s="177"/>
      <c r="H73" s="177"/>
      <c r="I73" s="177"/>
      <c r="J73" s="177"/>
      <c r="K73" s="177"/>
      <c r="L73" s="177"/>
      <c r="M73" s="177"/>
      <c r="N73" s="177"/>
      <c r="O73" s="177"/>
      <c r="P73" s="177"/>
      <c r="Q73" s="177"/>
    </row>
    <row r="74" spans="3:17" ht="18" customHeight="1" x14ac:dyDescent="0.35">
      <c r="C74" s="177"/>
      <c r="D74" s="177"/>
      <c r="E74" s="177"/>
      <c r="F74" s="177"/>
      <c r="G74" s="177"/>
      <c r="H74" s="177"/>
      <c r="I74" s="177"/>
      <c r="J74" s="177"/>
      <c r="K74" s="177"/>
      <c r="L74" s="177"/>
      <c r="M74" s="177"/>
      <c r="N74" s="177"/>
      <c r="O74" s="177"/>
      <c r="P74" s="177"/>
      <c r="Q74" s="177"/>
    </row>
    <row r="75" spans="3:17" ht="18" customHeight="1" x14ac:dyDescent="0.35">
      <c r="C75" s="177"/>
      <c r="D75" s="177"/>
      <c r="E75" s="177"/>
      <c r="F75" s="177"/>
      <c r="G75" s="177"/>
      <c r="H75" s="177"/>
      <c r="I75" s="177"/>
      <c r="J75" s="177"/>
      <c r="K75" s="177"/>
      <c r="L75" s="177"/>
      <c r="M75" s="177"/>
      <c r="N75" s="177"/>
      <c r="O75" s="177"/>
      <c r="P75" s="177"/>
      <c r="Q75" s="177"/>
    </row>
    <row r="76" spans="3:17" ht="18" customHeight="1" x14ac:dyDescent="0.35">
      <c r="C76" s="177"/>
      <c r="D76" s="177"/>
      <c r="E76" s="177"/>
      <c r="F76" s="177"/>
      <c r="G76" s="177"/>
      <c r="H76" s="177"/>
      <c r="I76" s="177"/>
      <c r="J76" s="177"/>
      <c r="K76" s="177"/>
      <c r="L76" s="177"/>
      <c r="M76" s="177"/>
      <c r="N76" s="177"/>
      <c r="O76" s="177"/>
      <c r="P76" s="177"/>
      <c r="Q76" s="177"/>
    </row>
    <row r="77" spans="3:17" ht="18" customHeight="1" x14ac:dyDescent="0.35">
      <c r="C77" s="177"/>
      <c r="D77" s="177"/>
      <c r="E77" s="177"/>
      <c r="F77" s="177"/>
      <c r="G77" s="177"/>
      <c r="H77" s="177"/>
      <c r="I77" s="177"/>
      <c r="J77" s="177"/>
      <c r="K77" s="177"/>
      <c r="L77" s="177"/>
      <c r="M77" s="177"/>
      <c r="N77" s="177"/>
      <c r="O77" s="177"/>
      <c r="P77" s="177"/>
      <c r="Q77" s="177"/>
    </row>
    <row r="78" spans="3:17" ht="18" customHeight="1" x14ac:dyDescent="0.35">
      <c r="C78" s="177"/>
      <c r="D78" s="177"/>
      <c r="E78" s="177"/>
      <c r="F78" s="177"/>
      <c r="G78" s="177"/>
      <c r="H78" s="177"/>
      <c r="I78" s="177"/>
      <c r="J78" s="177"/>
      <c r="K78" s="177"/>
      <c r="L78" s="177"/>
      <c r="M78" s="177"/>
      <c r="N78" s="177"/>
      <c r="O78" s="177"/>
      <c r="P78" s="177"/>
      <c r="Q78" s="177"/>
    </row>
    <row r="79" spans="3:17" ht="18" customHeight="1" x14ac:dyDescent="0.35">
      <c r="C79" s="177"/>
      <c r="D79" s="177"/>
      <c r="E79" s="177"/>
      <c r="F79" s="177"/>
      <c r="G79" s="177"/>
      <c r="H79" s="177"/>
      <c r="I79" s="177"/>
      <c r="J79" s="177"/>
      <c r="K79" s="177"/>
      <c r="L79" s="177"/>
      <c r="M79" s="177"/>
      <c r="N79" s="177"/>
      <c r="O79" s="177"/>
      <c r="P79" s="177"/>
      <c r="Q79" s="177"/>
    </row>
    <row r="80" spans="3:17" ht="18" customHeight="1" x14ac:dyDescent="0.35">
      <c r="C80" s="177"/>
      <c r="D80" s="177"/>
      <c r="E80" s="177"/>
      <c r="F80" s="177"/>
      <c r="G80" s="177"/>
      <c r="H80" s="177"/>
      <c r="I80" s="177"/>
      <c r="J80" s="177"/>
      <c r="K80" s="177"/>
      <c r="L80" s="177"/>
      <c r="M80" s="177"/>
      <c r="N80" s="177"/>
      <c r="O80" s="177"/>
      <c r="P80" s="177"/>
      <c r="Q80" s="177"/>
    </row>
    <row r="81" spans="3:17" ht="18" customHeight="1" x14ac:dyDescent="0.35">
      <c r="C81" s="177"/>
      <c r="D81" s="177"/>
      <c r="E81" s="177"/>
      <c r="F81" s="177"/>
      <c r="G81" s="177"/>
      <c r="H81" s="177"/>
      <c r="I81" s="177"/>
      <c r="J81" s="177"/>
      <c r="K81" s="177"/>
      <c r="L81" s="177"/>
      <c r="M81" s="177"/>
      <c r="N81" s="177"/>
      <c r="O81" s="177"/>
      <c r="P81" s="177"/>
      <c r="Q81" s="177"/>
    </row>
    <row r="82" spans="3:17" ht="18" customHeight="1" x14ac:dyDescent="0.35">
      <c r="C82" s="177"/>
      <c r="D82" s="177"/>
      <c r="E82" s="177"/>
      <c r="F82" s="177"/>
      <c r="G82" s="177"/>
      <c r="H82" s="177"/>
      <c r="I82" s="177"/>
      <c r="J82" s="177"/>
      <c r="K82" s="177"/>
      <c r="L82" s="177"/>
      <c r="M82" s="177"/>
      <c r="N82" s="177"/>
      <c r="O82" s="177"/>
      <c r="P82" s="177"/>
      <c r="Q82" s="177"/>
    </row>
    <row r="83" spans="3:17" ht="18" customHeight="1" x14ac:dyDescent="0.35">
      <c r="C83" s="177"/>
      <c r="D83" s="177"/>
      <c r="E83" s="177"/>
      <c r="F83" s="177"/>
      <c r="G83" s="177"/>
      <c r="H83" s="177"/>
      <c r="I83" s="177"/>
      <c r="J83" s="177"/>
      <c r="K83" s="177"/>
      <c r="L83" s="177"/>
      <c r="M83" s="177"/>
      <c r="N83" s="177"/>
      <c r="O83" s="177"/>
      <c r="P83" s="177"/>
      <c r="Q83" s="177"/>
    </row>
    <row r="84" spans="3:17" ht="18" customHeight="1" x14ac:dyDescent="0.35">
      <c r="C84" s="177"/>
      <c r="D84" s="177"/>
      <c r="E84" s="177"/>
      <c r="F84" s="177"/>
      <c r="G84" s="177"/>
      <c r="H84" s="177"/>
      <c r="I84" s="177"/>
      <c r="J84" s="177"/>
      <c r="K84" s="177"/>
      <c r="L84" s="177"/>
      <c r="M84" s="177"/>
      <c r="N84" s="177"/>
      <c r="O84" s="177"/>
      <c r="P84" s="177"/>
      <c r="Q84" s="177"/>
    </row>
    <row r="85" spans="3:17" ht="18" customHeight="1" x14ac:dyDescent="0.35">
      <c r="C85" s="177"/>
      <c r="D85" s="177"/>
      <c r="E85" s="177"/>
      <c r="F85" s="177"/>
      <c r="G85" s="177"/>
      <c r="H85" s="177"/>
      <c r="I85" s="177"/>
      <c r="J85" s="177"/>
      <c r="K85" s="177"/>
      <c r="L85" s="177"/>
      <c r="M85" s="177"/>
      <c r="N85" s="177"/>
      <c r="O85" s="177"/>
      <c r="P85" s="177"/>
      <c r="Q85" s="177"/>
    </row>
    <row r="86" spans="3:17" ht="18" customHeight="1" x14ac:dyDescent="0.35">
      <c r="C86" s="177"/>
      <c r="D86" s="177"/>
      <c r="E86" s="177"/>
      <c r="F86" s="177"/>
      <c r="G86" s="177"/>
      <c r="H86" s="177"/>
      <c r="I86" s="177"/>
      <c r="J86" s="177"/>
      <c r="K86" s="177"/>
      <c r="L86" s="177"/>
      <c r="M86" s="177"/>
      <c r="N86" s="177"/>
      <c r="O86" s="177"/>
      <c r="P86" s="177"/>
      <c r="Q86" s="177"/>
    </row>
    <row r="87" spans="3:17" ht="18" customHeight="1" x14ac:dyDescent="0.35">
      <c r="C87" s="177"/>
      <c r="D87" s="177"/>
      <c r="E87" s="177"/>
      <c r="F87" s="177"/>
      <c r="G87" s="177"/>
      <c r="H87" s="177"/>
      <c r="I87" s="177"/>
      <c r="J87" s="177"/>
      <c r="K87" s="177"/>
      <c r="L87" s="177"/>
      <c r="M87" s="177"/>
      <c r="N87" s="177"/>
      <c r="O87" s="177"/>
      <c r="P87" s="177"/>
      <c r="Q87" s="177"/>
    </row>
    <row r="88" spans="3:17" ht="18" customHeight="1" x14ac:dyDescent="0.35">
      <c r="C88" s="177"/>
      <c r="D88" s="177"/>
      <c r="E88" s="177"/>
      <c r="F88" s="177"/>
      <c r="G88" s="177"/>
      <c r="H88" s="177"/>
      <c r="I88" s="177"/>
      <c r="J88" s="177"/>
      <c r="K88" s="177"/>
      <c r="L88" s="177"/>
      <c r="M88" s="177"/>
      <c r="N88" s="177"/>
      <c r="O88" s="177"/>
      <c r="P88" s="177"/>
      <c r="Q88" s="177"/>
    </row>
    <row r="89" spans="3:17" ht="18" customHeight="1" x14ac:dyDescent="0.35">
      <c r="C89" s="177"/>
      <c r="D89" s="177"/>
      <c r="E89" s="177"/>
      <c r="F89" s="177"/>
      <c r="G89" s="177"/>
      <c r="H89" s="177"/>
      <c r="I89" s="177"/>
      <c r="J89" s="177"/>
      <c r="K89" s="177"/>
      <c r="L89" s="177"/>
      <c r="M89" s="177"/>
      <c r="N89" s="177"/>
      <c r="O89" s="177"/>
      <c r="P89" s="177"/>
      <c r="Q89" s="177"/>
    </row>
    <row r="90" spans="3:17" ht="18" customHeight="1" x14ac:dyDescent="0.35">
      <c r="C90" s="177"/>
      <c r="D90" s="177"/>
      <c r="E90" s="177"/>
      <c r="F90" s="177"/>
      <c r="G90" s="177"/>
      <c r="H90" s="177"/>
      <c r="I90" s="177"/>
      <c r="J90" s="177"/>
      <c r="K90" s="177"/>
      <c r="L90" s="177"/>
      <c r="M90" s="177"/>
      <c r="N90" s="177"/>
      <c r="O90" s="177"/>
      <c r="P90" s="177"/>
      <c r="Q90" s="177"/>
    </row>
    <row r="91" spans="3:17" ht="18" customHeight="1" x14ac:dyDescent="0.35">
      <c r="C91" s="177"/>
      <c r="D91" s="177"/>
      <c r="E91" s="177"/>
      <c r="F91" s="177"/>
      <c r="G91" s="177"/>
      <c r="H91" s="177"/>
      <c r="I91" s="177"/>
      <c r="J91" s="177"/>
      <c r="K91" s="177"/>
      <c r="L91" s="177"/>
      <c r="M91" s="177"/>
      <c r="N91" s="177"/>
      <c r="O91" s="177"/>
      <c r="P91" s="177"/>
      <c r="Q91" s="177"/>
    </row>
    <row r="92" spans="3:17" ht="18" customHeight="1" x14ac:dyDescent="0.35">
      <c r="C92" s="177"/>
      <c r="D92" s="177"/>
      <c r="E92" s="177"/>
      <c r="F92" s="177"/>
      <c r="G92" s="177"/>
      <c r="H92" s="177"/>
      <c r="I92" s="177"/>
      <c r="J92" s="177"/>
      <c r="K92" s="177"/>
      <c r="L92" s="177"/>
      <c r="M92" s="177"/>
      <c r="N92" s="177"/>
      <c r="O92" s="177"/>
      <c r="P92" s="177"/>
      <c r="Q92" s="177"/>
    </row>
    <row r="93" spans="3:17" ht="18" customHeight="1" x14ac:dyDescent="0.35">
      <c r="C93" s="177"/>
      <c r="D93" s="177"/>
      <c r="E93" s="177"/>
      <c r="F93" s="177"/>
      <c r="G93" s="177"/>
      <c r="H93" s="177"/>
      <c r="I93" s="177"/>
      <c r="J93" s="177"/>
      <c r="K93" s="177"/>
      <c r="L93" s="177"/>
      <c r="M93" s="177"/>
      <c r="N93" s="177"/>
      <c r="O93" s="177"/>
      <c r="P93" s="177"/>
      <c r="Q93" s="177"/>
    </row>
    <row r="94" spans="3:17" ht="18" customHeight="1" x14ac:dyDescent="0.35">
      <c r="C94" s="177"/>
      <c r="D94" s="177"/>
      <c r="E94" s="177"/>
      <c r="F94" s="177"/>
      <c r="G94" s="177"/>
      <c r="H94" s="177"/>
      <c r="I94" s="177"/>
      <c r="J94" s="177"/>
      <c r="K94" s="177"/>
      <c r="L94" s="177"/>
      <c r="M94" s="177"/>
      <c r="N94" s="177"/>
      <c r="O94" s="177"/>
      <c r="P94" s="177"/>
      <c r="Q94" s="177"/>
    </row>
    <row r="95" spans="3:17" ht="18" customHeight="1" x14ac:dyDescent="0.35">
      <c r="C95" s="177"/>
      <c r="D95" s="177"/>
      <c r="E95" s="177"/>
      <c r="F95" s="177"/>
      <c r="G95" s="177"/>
      <c r="H95" s="177"/>
      <c r="I95" s="177"/>
      <c r="J95" s="177"/>
      <c r="K95" s="177"/>
      <c r="L95" s="177"/>
      <c r="M95" s="177"/>
      <c r="N95" s="177"/>
      <c r="O95" s="177"/>
      <c r="P95" s="177"/>
      <c r="Q95" s="177"/>
    </row>
    <row r="96" spans="3:17" ht="18" customHeight="1" x14ac:dyDescent="0.35">
      <c r="C96" s="177"/>
      <c r="D96" s="177"/>
      <c r="E96" s="177"/>
      <c r="F96" s="177"/>
      <c r="G96" s="177"/>
      <c r="H96" s="177"/>
      <c r="I96" s="177"/>
      <c r="J96" s="177"/>
      <c r="K96" s="177"/>
      <c r="L96" s="177"/>
      <c r="M96" s="177"/>
      <c r="N96" s="177"/>
      <c r="O96" s="177"/>
      <c r="P96" s="177"/>
      <c r="Q96" s="177"/>
    </row>
    <row r="97" spans="3:17" ht="18" customHeight="1" x14ac:dyDescent="0.35">
      <c r="C97" s="177"/>
      <c r="D97" s="177"/>
      <c r="E97" s="177"/>
      <c r="F97" s="177"/>
      <c r="G97" s="177"/>
      <c r="H97" s="177"/>
      <c r="I97" s="177"/>
      <c r="J97" s="177"/>
      <c r="K97" s="177"/>
      <c r="L97" s="177"/>
      <c r="M97" s="177"/>
      <c r="N97" s="177"/>
      <c r="O97" s="177"/>
      <c r="P97" s="177"/>
      <c r="Q97" s="177"/>
    </row>
    <row r="98" spans="3:17" ht="18" customHeight="1" x14ac:dyDescent="0.35">
      <c r="C98" s="177"/>
      <c r="D98" s="177"/>
      <c r="E98" s="177"/>
      <c r="F98" s="177"/>
      <c r="G98" s="177"/>
      <c r="H98" s="177"/>
      <c r="I98" s="177"/>
      <c r="J98" s="177"/>
      <c r="K98" s="177"/>
      <c r="L98" s="177"/>
      <c r="M98" s="177"/>
      <c r="N98" s="177"/>
      <c r="O98" s="177"/>
      <c r="P98" s="177"/>
      <c r="Q98" s="177"/>
    </row>
    <row r="99" spans="3:17" ht="18" customHeight="1" x14ac:dyDescent="0.35">
      <c r="C99" s="177"/>
      <c r="D99" s="177"/>
      <c r="E99" s="177"/>
      <c r="F99" s="177"/>
      <c r="G99" s="177"/>
      <c r="H99" s="177"/>
      <c r="I99" s="177"/>
      <c r="J99" s="177"/>
      <c r="K99" s="177"/>
      <c r="L99" s="177"/>
      <c r="M99" s="177"/>
      <c r="N99" s="177"/>
      <c r="O99" s="177"/>
      <c r="P99" s="177"/>
      <c r="Q99" s="177"/>
    </row>
    <row r="100" spans="3:17" ht="18" customHeight="1" x14ac:dyDescent="0.35">
      <c r="C100" s="177"/>
      <c r="D100" s="177"/>
      <c r="E100" s="177"/>
      <c r="F100" s="177"/>
      <c r="G100" s="177"/>
      <c r="H100" s="177"/>
      <c r="I100" s="177"/>
      <c r="J100" s="177"/>
      <c r="K100" s="177"/>
      <c r="L100" s="177"/>
      <c r="M100" s="177"/>
      <c r="N100" s="177"/>
      <c r="O100" s="177"/>
      <c r="P100" s="177"/>
      <c r="Q100" s="177"/>
    </row>
    <row r="101" spans="3:17" ht="18" customHeight="1" x14ac:dyDescent="0.35">
      <c r="C101" s="177"/>
      <c r="D101" s="177"/>
      <c r="E101" s="177"/>
      <c r="F101" s="177"/>
      <c r="G101" s="177"/>
      <c r="H101" s="177"/>
      <c r="I101" s="177"/>
      <c r="J101" s="177"/>
      <c r="K101" s="177"/>
      <c r="L101" s="177"/>
      <c r="M101" s="177"/>
      <c r="N101" s="177"/>
      <c r="O101" s="177"/>
      <c r="P101" s="177"/>
      <c r="Q101" s="177"/>
    </row>
    <row r="102" spans="3:17" ht="18" customHeight="1" x14ac:dyDescent="0.35">
      <c r="C102" s="177"/>
      <c r="D102" s="177"/>
      <c r="E102" s="177"/>
      <c r="F102" s="177"/>
      <c r="G102" s="177"/>
      <c r="H102" s="177"/>
      <c r="I102" s="177"/>
      <c r="J102" s="177"/>
      <c r="K102" s="177"/>
      <c r="L102" s="177"/>
      <c r="M102" s="177"/>
      <c r="N102" s="177"/>
      <c r="O102" s="177"/>
      <c r="P102" s="177"/>
      <c r="Q102" s="177"/>
    </row>
    <row r="103" spans="3:17" ht="18" customHeight="1" x14ac:dyDescent="0.35">
      <c r="C103" s="177"/>
      <c r="D103" s="177"/>
      <c r="E103" s="177"/>
      <c r="F103" s="177"/>
      <c r="G103" s="177"/>
      <c r="H103" s="177"/>
      <c r="I103" s="177"/>
      <c r="J103" s="177"/>
      <c r="K103" s="177"/>
      <c r="L103" s="177"/>
      <c r="M103" s="177"/>
      <c r="N103" s="177"/>
      <c r="O103" s="177"/>
      <c r="P103" s="177"/>
      <c r="Q103" s="177"/>
    </row>
    <row r="104" spans="3:17" ht="18" customHeight="1" x14ac:dyDescent="0.35">
      <c r="C104" s="177"/>
      <c r="D104" s="177"/>
      <c r="E104" s="177"/>
      <c r="F104" s="177"/>
      <c r="G104" s="177"/>
      <c r="H104" s="177"/>
      <c r="I104" s="177"/>
      <c r="J104" s="177"/>
      <c r="K104" s="177"/>
      <c r="L104" s="177"/>
      <c r="M104" s="177"/>
      <c r="N104" s="177"/>
      <c r="O104" s="177"/>
      <c r="P104" s="177"/>
      <c r="Q104" s="177"/>
    </row>
    <row r="105" spans="3:17" ht="18" customHeight="1" x14ac:dyDescent="0.35">
      <c r="C105" s="177"/>
      <c r="D105" s="177"/>
      <c r="E105" s="177"/>
      <c r="F105" s="177"/>
      <c r="G105" s="177"/>
      <c r="H105" s="177"/>
      <c r="I105" s="177"/>
      <c r="J105" s="177"/>
      <c r="K105" s="177"/>
      <c r="L105" s="177"/>
      <c r="M105" s="177"/>
      <c r="N105" s="177"/>
      <c r="O105" s="177"/>
      <c r="P105" s="177"/>
      <c r="Q105" s="177"/>
    </row>
    <row r="106" spans="3:17" ht="18" customHeight="1" x14ac:dyDescent="0.35">
      <c r="C106" s="177"/>
      <c r="D106" s="177"/>
      <c r="E106" s="177"/>
      <c r="F106" s="177"/>
      <c r="G106" s="177"/>
      <c r="H106" s="177"/>
      <c r="I106" s="177"/>
      <c r="J106" s="177"/>
      <c r="K106" s="177"/>
      <c r="L106" s="177"/>
      <c r="M106" s="177"/>
      <c r="N106" s="177"/>
      <c r="O106" s="177"/>
      <c r="P106" s="177"/>
      <c r="Q106" s="177"/>
    </row>
    <row r="107" spans="3:17" ht="18" customHeight="1" x14ac:dyDescent="0.35">
      <c r="C107" s="177"/>
      <c r="D107" s="177"/>
      <c r="E107" s="177"/>
      <c r="F107" s="177"/>
      <c r="G107" s="177"/>
      <c r="H107" s="177"/>
      <c r="I107" s="177"/>
      <c r="J107" s="177"/>
      <c r="K107" s="177"/>
      <c r="L107" s="177"/>
      <c r="M107" s="177"/>
      <c r="N107" s="177"/>
      <c r="O107" s="177"/>
      <c r="P107" s="177"/>
      <c r="Q107" s="177"/>
    </row>
    <row r="108" spans="3:17" ht="18" customHeight="1" x14ac:dyDescent="0.35">
      <c r="C108" s="177"/>
      <c r="D108" s="177"/>
      <c r="E108" s="177"/>
      <c r="F108" s="177"/>
      <c r="G108" s="177"/>
      <c r="H108" s="177"/>
      <c r="I108" s="177"/>
      <c r="J108" s="177"/>
      <c r="K108" s="177"/>
      <c r="L108" s="177"/>
      <c r="M108" s="177"/>
      <c r="N108" s="177"/>
      <c r="O108" s="177"/>
      <c r="P108" s="177"/>
      <c r="Q108" s="177"/>
    </row>
    <row r="109" spans="3:17" ht="18" customHeight="1" x14ac:dyDescent="0.35">
      <c r="C109" s="177"/>
      <c r="D109" s="177"/>
      <c r="E109" s="177"/>
      <c r="F109" s="177"/>
      <c r="G109" s="177"/>
      <c r="H109" s="177"/>
      <c r="I109" s="177"/>
      <c r="J109" s="177"/>
      <c r="K109" s="177"/>
      <c r="L109" s="177"/>
      <c r="M109" s="177"/>
      <c r="N109" s="177"/>
      <c r="O109" s="177"/>
      <c r="P109" s="177"/>
      <c r="Q109" s="177"/>
    </row>
    <row r="110" spans="3:17" ht="18" customHeight="1" x14ac:dyDescent="0.35">
      <c r="C110" s="177"/>
      <c r="D110" s="177"/>
      <c r="E110" s="177"/>
      <c r="F110" s="177"/>
      <c r="G110" s="177"/>
      <c r="H110" s="177"/>
      <c r="I110" s="177"/>
      <c r="J110" s="177"/>
      <c r="K110" s="177"/>
      <c r="L110" s="177"/>
      <c r="M110" s="177"/>
      <c r="N110" s="177"/>
      <c r="O110" s="177"/>
      <c r="P110" s="177"/>
      <c r="Q110" s="177"/>
    </row>
    <row r="111" spans="3:17" ht="18" customHeight="1" x14ac:dyDescent="0.35">
      <c r="C111" s="177"/>
      <c r="D111" s="177"/>
      <c r="E111" s="177"/>
      <c r="F111" s="177"/>
      <c r="G111" s="177"/>
      <c r="H111" s="177"/>
      <c r="I111" s="177"/>
      <c r="J111" s="177"/>
      <c r="K111" s="177"/>
      <c r="L111" s="177"/>
      <c r="M111" s="177"/>
      <c r="N111" s="177"/>
      <c r="O111" s="177"/>
      <c r="P111" s="177"/>
      <c r="Q111" s="177"/>
    </row>
    <row r="112" spans="3:17" ht="18" customHeight="1" x14ac:dyDescent="0.35">
      <c r="C112" s="177"/>
      <c r="D112" s="177"/>
      <c r="E112" s="177"/>
      <c r="F112" s="177"/>
      <c r="G112" s="177"/>
      <c r="H112" s="177"/>
      <c r="I112" s="177"/>
      <c r="J112" s="177"/>
      <c r="K112" s="177"/>
      <c r="L112" s="177"/>
      <c r="M112" s="177"/>
      <c r="N112" s="177"/>
      <c r="O112" s="177"/>
      <c r="P112" s="177"/>
      <c r="Q112" s="177"/>
    </row>
    <row r="113" spans="3:17" ht="18" customHeight="1" x14ac:dyDescent="0.35">
      <c r="C113" s="177"/>
      <c r="D113" s="177"/>
      <c r="E113" s="177"/>
      <c r="F113" s="177"/>
      <c r="G113" s="177"/>
      <c r="H113" s="177"/>
      <c r="I113" s="177"/>
      <c r="J113" s="177"/>
      <c r="K113" s="177"/>
      <c r="L113" s="177"/>
      <c r="M113" s="177"/>
      <c r="N113" s="177"/>
      <c r="O113" s="177"/>
      <c r="P113" s="177"/>
      <c r="Q113" s="177"/>
    </row>
    <row r="114" spans="3:17" ht="18" customHeight="1" x14ac:dyDescent="0.35">
      <c r="C114" s="177"/>
      <c r="D114" s="177"/>
      <c r="E114" s="177"/>
      <c r="F114" s="177"/>
      <c r="G114" s="177"/>
      <c r="H114" s="177"/>
      <c r="I114" s="177"/>
      <c r="J114" s="177"/>
      <c r="K114" s="177"/>
      <c r="L114" s="177"/>
      <c r="M114" s="177"/>
      <c r="N114" s="177"/>
      <c r="O114" s="177"/>
      <c r="P114" s="177"/>
      <c r="Q114" s="177"/>
    </row>
    <row r="115" spans="3:17" ht="18" customHeight="1" x14ac:dyDescent="0.35">
      <c r="C115" s="177"/>
      <c r="D115" s="177"/>
      <c r="E115" s="177"/>
      <c r="F115" s="177"/>
      <c r="G115" s="177"/>
      <c r="H115" s="177"/>
      <c r="I115" s="177"/>
      <c r="J115" s="177"/>
      <c r="K115" s="177"/>
      <c r="L115" s="177"/>
      <c r="M115" s="177"/>
      <c r="N115" s="177"/>
      <c r="O115" s="177"/>
      <c r="P115" s="177"/>
      <c r="Q115" s="177"/>
    </row>
    <row r="116" spans="3:17" ht="18" customHeight="1" x14ac:dyDescent="0.35">
      <c r="C116" s="177"/>
      <c r="D116" s="177"/>
      <c r="E116" s="177"/>
      <c r="F116" s="177"/>
      <c r="G116" s="177"/>
      <c r="H116" s="177"/>
      <c r="I116" s="177"/>
      <c r="J116" s="177"/>
      <c r="K116" s="177"/>
      <c r="L116" s="177"/>
      <c r="M116" s="177"/>
      <c r="N116" s="177"/>
      <c r="O116" s="177"/>
      <c r="P116" s="177"/>
      <c r="Q116" s="177"/>
    </row>
    <row r="117" spans="3:17" ht="18" customHeight="1" x14ac:dyDescent="0.35">
      <c r="C117" s="177"/>
      <c r="D117" s="177"/>
      <c r="E117" s="177"/>
      <c r="F117" s="177"/>
      <c r="G117" s="177"/>
      <c r="H117" s="177"/>
      <c r="I117" s="177"/>
      <c r="J117" s="177"/>
      <c r="K117" s="177"/>
      <c r="L117" s="177"/>
      <c r="M117" s="177"/>
      <c r="N117" s="177"/>
      <c r="O117" s="177"/>
      <c r="P117" s="177"/>
      <c r="Q117" s="177"/>
    </row>
    <row r="118" spans="3:17" ht="18" customHeight="1" x14ac:dyDescent="0.35">
      <c r="C118" s="177"/>
      <c r="D118" s="177"/>
      <c r="E118" s="177"/>
      <c r="F118" s="177"/>
      <c r="G118" s="177"/>
      <c r="H118" s="177"/>
      <c r="I118" s="177"/>
      <c r="J118" s="177"/>
      <c r="K118" s="177"/>
      <c r="L118" s="177"/>
      <c r="M118" s="177"/>
      <c r="N118" s="177"/>
      <c r="O118" s="177"/>
      <c r="P118" s="177"/>
      <c r="Q118" s="177"/>
    </row>
    <row r="119" spans="3:17" ht="18" customHeight="1" x14ac:dyDescent="0.35">
      <c r="C119" s="177"/>
      <c r="D119" s="177"/>
      <c r="E119" s="177"/>
      <c r="F119" s="177"/>
      <c r="G119" s="177"/>
      <c r="H119" s="177"/>
      <c r="I119" s="177"/>
      <c r="J119" s="177"/>
      <c r="K119" s="177"/>
      <c r="L119" s="177"/>
      <c r="M119" s="177"/>
      <c r="N119" s="177"/>
      <c r="O119" s="177"/>
      <c r="P119" s="177"/>
      <c r="Q119" s="177"/>
    </row>
    <row r="120" spans="3:17" ht="18" customHeight="1" x14ac:dyDescent="0.35">
      <c r="C120" s="177"/>
      <c r="D120" s="177"/>
      <c r="E120" s="177"/>
      <c r="F120" s="177"/>
      <c r="G120" s="177"/>
      <c r="H120" s="177"/>
      <c r="I120" s="177"/>
      <c r="J120" s="177"/>
      <c r="K120" s="177"/>
      <c r="L120" s="177"/>
      <c r="M120" s="177"/>
      <c r="N120" s="177"/>
      <c r="O120" s="177"/>
      <c r="P120" s="177"/>
      <c r="Q120" s="177"/>
    </row>
    <row r="121" spans="3:17" ht="18" customHeight="1" x14ac:dyDescent="0.35">
      <c r="C121" s="177"/>
      <c r="D121" s="177"/>
      <c r="E121" s="177"/>
      <c r="F121" s="177"/>
      <c r="G121" s="177"/>
      <c r="H121" s="177"/>
      <c r="I121" s="177"/>
      <c r="J121" s="177"/>
      <c r="K121" s="177"/>
      <c r="L121" s="177"/>
      <c r="M121" s="177"/>
      <c r="N121" s="177"/>
      <c r="O121" s="177"/>
      <c r="P121" s="177"/>
      <c r="Q121" s="177"/>
    </row>
    <row r="122" spans="3:17" ht="18" customHeight="1" x14ac:dyDescent="0.35">
      <c r="C122" s="177"/>
      <c r="D122" s="177"/>
      <c r="E122" s="177"/>
      <c r="F122" s="177"/>
      <c r="G122" s="177"/>
      <c r="H122" s="177"/>
      <c r="I122" s="177"/>
      <c r="J122" s="177"/>
      <c r="K122" s="177"/>
      <c r="L122" s="177"/>
      <c r="M122" s="177"/>
      <c r="N122" s="177"/>
      <c r="O122" s="177"/>
      <c r="P122" s="177"/>
      <c r="Q122" s="177"/>
    </row>
    <row r="123" spans="3:17" ht="18" customHeight="1" x14ac:dyDescent="0.35">
      <c r="C123" s="177"/>
      <c r="D123" s="177"/>
      <c r="E123" s="177"/>
      <c r="F123" s="177"/>
      <c r="G123" s="177"/>
      <c r="H123" s="177"/>
      <c r="I123" s="177"/>
      <c r="J123" s="177"/>
      <c r="K123" s="177"/>
      <c r="L123" s="177"/>
      <c r="M123" s="177"/>
      <c r="N123" s="177"/>
      <c r="O123" s="177"/>
      <c r="P123" s="177"/>
      <c r="Q123" s="177"/>
    </row>
    <row r="124" spans="3:17" ht="18" customHeight="1" x14ac:dyDescent="0.35">
      <c r="C124" s="177"/>
      <c r="D124" s="177"/>
      <c r="E124" s="177"/>
      <c r="F124" s="177"/>
      <c r="G124" s="177"/>
      <c r="H124" s="177"/>
      <c r="I124" s="177"/>
      <c r="J124" s="177"/>
      <c r="K124" s="177"/>
      <c r="L124" s="177"/>
      <c r="M124" s="177"/>
      <c r="N124" s="177"/>
      <c r="O124" s="177"/>
      <c r="P124" s="177"/>
      <c r="Q124" s="177"/>
    </row>
    <row r="125" spans="3:17" ht="18" customHeight="1" x14ac:dyDescent="0.35">
      <c r="C125" s="177"/>
      <c r="D125" s="177"/>
      <c r="E125" s="177"/>
      <c r="F125" s="177"/>
      <c r="G125" s="177"/>
      <c r="H125" s="177"/>
      <c r="I125" s="177"/>
      <c r="J125" s="177"/>
      <c r="K125" s="177"/>
      <c r="L125" s="177"/>
      <c r="M125" s="177"/>
      <c r="N125" s="177"/>
      <c r="O125" s="177"/>
      <c r="P125" s="177"/>
      <c r="Q125" s="177"/>
    </row>
    <row r="126" spans="3:17" ht="18" customHeight="1" x14ac:dyDescent="0.35">
      <c r="C126" s="177"/>
      <c r="D126" s="177"/>
      <c r="E126" s="177"/>
      <c r="F126" s="177"/>
      <c r="G126" s="177"/>
      <c r="H126" s="177"/>
      <c r="I126" s="177"/>
      <c r="J126" s="177"/>
      <c r="K126" s="177"/>
      <c r="L126" s="177"/>
      <c r="M126" s="177"/>
      <c r="N126" s="177"/>
      <c r="O126" s="177"/>
      <c r="P126" s="177"/>
      <c r="Q126" s="177"/>
    </row>
    <row r="127" spans="3:17" ht="18" customHeight="1" x14ac:dyDescent="0.35">
      <c r="C127" s="177"/>
      <c r="D127" s="177"/>
      <c r="E127" s="177"/>
      <c r="F127" s="177"/>
      <c r="G127" s="177"/>
      <c r="H127" s="177"/>
      <c r="I127" s="177"/>
      <c r="J127" s="177"/>
      <c r="K127" s="177"/>
      <c r="L127" s="177"/>
      <c r="M127" s="177"/>
      <c r="N127" s="177"/>
      <c r="O127" s="177"/>
      <c r="P127" s="177"/>
      <c r="Q127" s="177"/>
    </row>
    <row r="128" spans="3:17" ht="18" customHeight="1" x14ac:dyDescent="0.35">
      <c r="C128" s="177"/>
      <c r="D128" s="177"/>
      <c r="E128" s="177"/>
      <c r="F128" s="177"/>
      <c r="G128" s="177"/>
      <c r="H128" s="177"/>
      <c r="I128" s="177"/>
      <c r="J128" s="177"/>
      <c r="K128" s="177"/>
      <c r="L128" s="177"/>
      <c r="M128" s="177"/>
      <c r="N128" s="177"/>
      <c r="O128" s="177"/>
      <c r="P128" s="177"/>
      <c r="Q128" s="177"/>
    </row>
    <row r="129" spans="3:17" ht="18" customHeight="1" x14ac:dyDescent="0.35">
      <c r="C129" s="177"/>
      <c r="D129" s="177"/>
      <c r="E129" s="177"/>
      <c r="F129" s="177"/>
      <c r="G129" s="177"/>
      <c r="H129" s="177"/>
      <c r="I129" s="177"/>
      <c r="J129" s="177"/>
      <c r="K129" s="177"/>
      <c r="L129" s="177"/>
      <c r="M129" s="177"/>
      <c r="N129" s="177"/>
      <c r="O129" s="177"/>
      <c r="P129" s="177"/>
      <c r="Q129" s="177"/>
    </row>
    <row r="130" spans="3:17" ht="18" customHeight="1" x14ac:dyDescent="0.35">
      <c r="C130" s="177"/>
      <c r="D130" s="177"/>
      <c r="E130" s="177"/>
      <c r="F130" s="177"/>
      <c r="G130" s="177"/>
      <c r="H130" s="177"/>
      <c r="I130" s="177"/>
      <c r="J130" s="177"/>
      <c r="K130" s="177"/>
      <c r="L130" s="177"/>
      <c r="M130" s="177"/>
      <c r="N130" s="177"/>
      <c r="O130" s="177"/>
      <c r="P130" s="177"/>
      <c r="Q130" s="177"/>
    </row>
    <row r="131" spans="3:17" ht="18" customHeight="1" x14ac:dyDescent="0.35">
      <c r="C131" s="177"/>
      <c r="D131" s="177"/>
      <c r="E131" s="177"/>
      <c r="F131" s="177"/>
      <c r="G131" s="177"/>
      <c r="H131" s="177"/>
      <c r="I131" s="177"/>
      <c r="J131" s="177"/>
      <c r="K131" s="177"/>
      <c r="L131" s="177"/>
      <c r="M131" s="177"/>
      <c r="N131" s="177"/>
      <c r="O131" s="177"/>
      <c r="P131" s="177"/>
      <c r="Q131" s="177"/>
    </row>
    <row r="132" spans="3:17" ht="18" customHeight="1" x14ac:dyDescent="0.35">
      <c r="C132" s="177"/>
      <c r="D132" s="177"/>
      <c r="E132" s="177"/>
      <c r="F132" s="177"/>
      <c r="G132" s="177"/>
      <c r="H132" s="177"/>
      <c r="I132" s="177"/>
      <c r="J132" s="177"/>
      <c r="K132" s="177"/>
      <c r="L132" s="177"/>
      <c r="M132" s="177"/>
      <c r="N132" s="177"/>
      <c r="O132" s="177"/>
      <c r="P132" s="177"/>
      <c r="Q132" s="177"/>
    </row>
    <row r="133" spans="3:17" ht="18" customHeight="1" x14ac:dyDescent="0.35">
      <c r="C133" s="177"/>
      <c r="D133" s="177"/>
      <c r="E133" s="177"/>
      <c r="F133" s="177"/>
      <c r="G133" s="177"/>
      <c r="H133" s="177"/>
      <c r="I133" s="177"/>
      <c r="J133" s="177"/>
      <c r="K133" s="177"/>
      <c r="L133" s="177"/>
      <c r="M133" s="177"/>
      <c r="N133" s="177"/>
      <c r="O133" s="177"/>
      <c r="P133" s="177"/>
      <c r="Q133" s="177"/>
    </row>
    <row r="134" spans="3:17" ht="18" customHeight="1" x14ac:dyDescent="0.35">
      <c r="C134" s="177"/>
      <c r="D134" s="177"/>
      <c r="E134" s="177"/>
      <c r="F134" s="177"/>
      <c r="G134" s="177"/>
      <c r="H134" s="177"/>
      <c r="I134" s="177"/>
      <c r="J134" s="177"/>
      <c r="K134" s="177"/>
      <c r="L134" s="177"/>
      <c r="M134" s="177"/>
      <c r="N134" s="177"/>
      <c r="O134" s="177"/>
      <c r="P134" s="177"/>
      <c r="Q134" s="177"/>
    </row>
    <row r="135" spans="3:17" ht="18" customHeight="1" x14ac:dyDescent="0.35">
      <c r="C135" s="177"/>
      <c r="D135" s="177"/>
      <c r="E135" s="177"/>
      <c r="F135" s="177"/>
      <c r="G135" s="177"/>
      <c r="H135" s="177"/>
      <c r="I135" s="177"/>
      <c r="J135" s="177"/>
      <c r="K135" s="177"/>
      <c r="L135" s="177"/>
      <c r="M135" s="177"/>
      <c r="N135" s="177"/>
      <c r="O135" s="177"/>
      <c r="P135" s="177"/>
      <c r="Q135" s="177"/>
    </row>
    <row r="136" spans="3:17" ht="18" customHeight="1" x14ac:dyDescent="0.35">
      <c r="C136" s="177"/>
      <c r="D136" s="177"/>
      <c r="E136" s="177"/>
      <c r="F136" s="177"/>
      <c r="G136" s="177"/>
      <c r="H136" s="177"/>
      <c r="I136" s="177"/>
      <c r="J136" s="177"/>
      <c r="K136" s="177"/>
      <c r="L136" s="177"/>
      <c r="M136" s="177"/>
      <c r="N136" s="177"/>
      <c r="O136" s="177"/>
      <c r="P136" s="177"/>
      <c r="Q136" s="177"/>
    </row>
    <row r="137" spans="3:17" ht="18" customHeight="1" x14ac:dyDescent="0.35">
      <c r="C137" s="177"/>
      <c r="D137" s="177"/>
      <c r="E137" s="177"/>
      <c r="F137" s="177"/>
      <c r="G137" s="177"/>
      <c r="H137" s="177"/>
      <c r="I137" s="177"/>
      <c r="J137" s="177"/>
      <c r="K137" s="177"/>
      <c r="L137" s="177"/>
      <c r="M137" s="177"/>
      <c r="N137" s="177"/>
      <c r="O137" s="177"/>
      <c r="P137" s="177"/>
      <c r="Q137" s="177"/>
    </row>
    <row r="138" spans="3:17" ht="18" customHeight="1" x14ac:dyDescent="0.35">
      <c r="C138" s="177"/>
      <c r="D138" s="177"/>
      <c r="E138" s="177"/>
      <c r="F138" s="177"/>
      <c r="G138" s="177"/>
      <c r="H138" s="177"/>
      <c r="I138" s="177"/>
      <c r="J138" s="177"/>
      <c r="K138" s="177"/>
      <c r="L138" s="177"/>
      <c r="M138" s="177"/>
      <c r="N138" s="177"/>
      <c r="O138" s="177"/>
      <c r="P138" s="177"/>
      <c r="Q138" s="177"/>
    </row>
    <row r="139" spans="3:17" ht="18" customHeight="1" x14ac:dyDescent="0.35">
      <c r="C139" s="177"/>
      <c r="D139" s="177"/>
      <c r="E139" s="177"/>
      <c r="F139" s="177"/>
      <c r="G139" s="177"/>
      <c r="H139" s="177"/>
      <c r="I139" s="177"/>
      <c r="J139" s="177"/>
      <c r="K139" s="177"/>
      <c r="L139" s="177"/>
      <c r="M139" s="177"/>
      <c r="N139" s="177"/>
      <c r="O139" s="177"/>
      <c r="P139" s="177"/>
      <c r="Q139" s="177"/>
    </row>
    <row r="140" spans="3:17" ht="18" customHeight="1" x14ac:dyDescent="0.35">
      <c r="C140" s="177"/>
      <c r="D140" s="177"/>
      <c r="E140" s="177"/>
      <c r="F140" s="177"/>
      <c r="G140" s="177"/>
      <c r="H140" s="177"/>
      <c r="I140" s="177"/>
      <c r="J140" s="177"/>
      <c r="K140" s="177"/>
      <c r="L140" s="177"/>
      <c r="M140" s="177"/>
      <c r="N140" s="177"/>
      <c r="O140" s="177"/>
      <c r="P140" s="177"/>
      <c r="Q140" s="177"/>
    </row>
    <row r="141" spans="3:17" ht="18" customHeight="1" x14ac:dyDescent="0.35">
      <c r="C141" s="177"/>
      <c r="D141" s="177"/>
      <c r="E141" s="177"/>
      <c r="F141" s="177"/>
      <c r="G141" s="177"/>
      <c r="H141" s="177"/>
      <c r="I141" s="177"/>
      <c r="J141" s="177"/>
      <c r="K141" s="177"/>
      <c r="L141" s="177"/>
      <c r="M141" s="177"/>
      <c r="N141" s="177"/>
      <c r="O141" s="177"/>
      <c r="P141" s="177"/>
      <c r="Q141" s="177"/>
    </row>
    <row r="142" spans="3:17" ht="18" customHeight="1" x14ac:dyDescent="0.35">
      <c r="C142" s="177"/>
      <c r="D142" s="177"/>
      <c r="E142" s="177"/>
      <c r="F142" s="177"/>
      <c r="G142" s="177"/>
      <c r="H142" s="177"/>
      <c r="I142" s="177"/>
      <c r="J142" s="177"/>
      <c r="K142" s="177"/>
      <c r="L142" s="177"/>
      <c r="M142" s="177"/>
      <c r="N142" s="177"/>
      <c r="O142" s="177"/>
      <c r="P142" s="177"/>
      <c r="Q142" s="177"/>
    </row>
    <row r="143" spans="3:17" ht="18" customHeight="1" x14ac:dyDescent="0.35">
      <c r="C143" s="177"/>
      <c r="D143" s="177"/>
      <c r="E143" s="177"/>
      <c r="F143" s="177"/>
      <c r="G143" s="177"/>
      <c r="H143" s="177"/>
      <c r="I143" s="177"/>
      <c r="J143" s="177"/>
      <c r="K143" s="177"/>
      <c r="L143" s="177"/>
      <c r="M143" s="177"/>
      <c r="N143" s="177"/>
      <c r="O143" s="177"/>
      <c r="P143" s="177"/>
      <c r="Q143" s="177"/>
    </row>
    <row r="144" spans="3:17" ht="18" customHeight="1" x14ac:dyDescent="0.35">
      <c r="C144" s="177"/>
      <c r="D144" s="177"/>
      <c r="E144" s="177"/>
      <c r="F144" s="177"/>
      <c r="G144" s="177"/>
      <c r="H144" s="177"/>
      <c r="I144" s="177"/>
      <c r="J144" s="177"/>
      <c r="K144" s="177"/>
      <c r="L144" s="177"/>
      <c r="M144" s="177"/>
      <c r="N144" s="177"/>
      <c r="O144" s="177"/>
      <c r="P144" s="177"/>
      <c r="Q144" s="177"/>
    </row>
    <row r="145" spans="3:17" ht="18" customHeight="1" x14ac:dyDescent="0.35">
      <c r="C145" s="177"/>
      <c r="D145" s="177"/>
      <c r="E145" s="177"/>
      <c r="F145" s="177"/>
      <c r="G145" s="177"/>
      <c r="H145" s="177"/>
      <c r="I145" s="177"/>
      <c r="J145" s="177"/>
      <c r="K145" s="177"/>
      <c r="L145" s="177"/>
      <c r="M145" s="177"/>
      <c r="N145" s="177"/>
      <c r="O145" s="177"/>
      <c r="P145" s="177"/>
      <c r="Q145" s="177"/>
    </row>
    <row r="146" spans="3:17" ht="18" customHeight="1" x14ac:dyDescent="0.35">
      <c r="C146" s="177"/>
      <c r="D146" s="177"/>
      <c r="E146" s="177"/>
      <c r="F146" s="177"/>
      <c r="G146" s="177"/>
      <c r="H146" s="177"/>
      <c r="I146" s="177"/>
      <c r="J146" s="177"/>
      <c r="K146" s="177"/>
      <c r="L146" s="177"/>
      <c r="M146" s="177"/>
      <c r="N146" s="177"/>
      <c r="O146" s="177"/>
      <c r="P146" s="177"/>
      <c r="Q146" s="177"/>
    </row>
    <row r="147" spans="3:17" ht="18" customHeight="1" x14ac:dyDescent="0.35">
      <c r="C147" s="177"/>
      <c r="D147" s="177"/>
      <c r="E147" s="177"/>
      <c r="F147" s="177"/>
      <c r="G147" s="177"/>
      <c r="H147" s="177"/>
      <c r="I147" s="177"/>
      <c r="J147" s="177"/>
      <c r="K147" s="177"/>
      <c r="L147" s="177"/>
      <c r="M147" s="177"/>
      <c r="N147" s="177"/>
      <c r="O147" s="177"/>
      <c r="P147" s="177"/>
      <c r="Q147" s="177"/>
    </row>
    <row r="148" spans="3:17" ht="18" customHeight="1" x14ac:dyDescent="0.35">
      <c r="C148" s="177"/>
      <c r="D148" s="177"/>
      <c r="E148" s="177"/>
      <c r="F148" s="177"/>
      <c r="G148" s="177"/>
      <c r="H148" s="177"/>
      <c r="I148" s="177"/>
      <c r="J148" s="177"/>
      <c r="K148" s="177"/>
      <c r="L148" s="177"/>
      <c r="M148" s="177"/>
      <c r="N148" s="177"/>
      <c r="O148" s="177"/>
      <c r="P148" s="177"/>
      <c r="Q148" s="177"/>
    </row>
    <row r="149" spans="3:17" ht="18" customHeight="1" x14ac:dyDescent="0.35">
      <c r="C149" s="177"/>
      <c r="D149" s="177"/>
      <c r="E149" s="177"/>
      <c r="F149" s="177"/>
      <c r="G149" s="177"/>
      <c r="H149" s="177"/>
      <c r="I149" s="177"/>
      <c r="J149" s="177"/>
      <c r="K149" s="177"/>
      <c r="L149" s="177"/>
      <c r="M149" s="177"/>
      <c r="N149" s="177"/>
      <c r="O149" s="177"/>
      <c r="P149" s="177"/>
      <c r="Q149" s="177"/>
    </row>
    <row r="150" spans="3:17" ht="18" customHeight="1" x14ac:dyDescent="0.35">
      <c r="C150" s="177"/>
      <c r="D150" s="177"/>
      <c r="E150" s="177"/>
      <c r="F150" s="177"/>
      <c r="G150" s="177"/>
      <c r="H150" s="177"/>
      <c r="I150" s="177"/>
      <c r="J150" s="177"/>
      <c r="K150" s="177"/>
      <c r="L150" s="177"/>
      <c r="M150" s="177"/>
      <c r="N150" s="177"/>
      <c r="O150" s="177"/>
      <c r="P150" s="177"/>
      <c r="Q150" s="177"/>
    </row>
    <row r="151" spans="3:17" ht="18" customHeight="1" x14ac:dyDescent="0.35">
      <c r="C151" s="177"/>
      <c r="D151" s="177"/>
      <c r="E151" s="177"/>
      <c r="F151" s="177"/>
      <c r="G151" s="177"/>
      <c r="H151" s="177"/>
      <c r="I151" s="177"/>
      <c r="J151" s="177"/>
      <c r="K151" s="177"/>
      <c r="L151" s="177"/>
      <c r="M151" s="177"/>
      <c r="N151" s="177"/>
      <c r="O151" s="177"/>
      <c r="P151" s="177"/>
      <c r="Q151" s="177"/>
    </row>
    <row r="152" spans="3:17" ht="18" customHeight="1" x14ac:dyDescent="0.35">
      <c r="C152" s="177"/>
      <c r="D152" s="177"/>
      <c r="E152" s="177"/>
      <c r="F152" s="177"/>
      <c r="G152" s="177"/>
      <c r="H152" s="177"/>
      <c r="I152" s="177"/>
      <c r="J152" s="177"/>
      <c r="K152" s="177"/>
      <c r="L152" s="177"/>
      <c r="M152" s="177"/>
      <c r="N152" s="177"/>
      <c r="O152" s="177"/>
      <c r="P152" s="177"/>
      <c r="Q152" s="177"/>
    </row>
    <row r="153" spans="3:17" ht="18" customHeight="1" x14ac:dyDescent="0.35">
      <c r="C153" s="177"/>
      <c r="D153" s="177"/>
      <c r="E153" s="177"/>
      <c r="F153" s="177"/>
      <c r="G153" s="177"/>
      <c r="H153" s="177"/>
      <c r="I153" s="177"/>
      <c r="J153" s="177"/>
      <c r="K153" s="177"/>
      <c r="L153" s="177"/>
      <c r="M153" s="177"/>
      <c r="N153" s="177"/>
      <c r="O153" s="177"/>
      <c r="P153" s="177"/>
      <c r="Q153" s="177"/>
    </row>
    <row r="154" spans="3:17" ht="18" customHeight="1" x14ac:dyDescent="0.35">
      <c r="C154" s="177"/>
      <c r="D154" s="177"/>
      <c r="E154" s="177"/>
      <c r="F154" s="177"/>
      <c r="G154" s="177"/>
      <c r="H154" s="177"/>
      <c r="I154" s="177"/>
      <c r="J154" s="177"/>
      <c r="K154" s="177"/>
      <c r="L154" s="177"/>
      <c r="M154" s="177"/>
      <c r="N154" s="177"/>
      <c r="O154" s="177"/>
      <c r="P154" s="177"/>
      <c r="Q154" s="177"/>
    </row>
    <row r="155" spans="3:17" ht="18" customHeight="1" x14ac:dyDescent="0.35">
      <c r="C155" s="177"/>
      <c r="D155" s="177"/>
      <c r="E155" s="177"/>
      <c r="F155" s="177"/>
      <c r="G155" s="177"/>
      <c r="H155" s="177"/>
      <c r="I155" s="177"/>
      <c r="J155" s="177"/>
      <c r="K155" s="177"/>
      <c r="L155" s="177"/>
      <c r="M155" s="177"/>
      <c r="N155" s="177"/>
      <c r="O155" s="177"/>
      <c r="P155" s="177"/>
      <c r="Q155" s="177"/>
    </row>
    <row r="156" spans="3:17" ht="18" customHeight="1" x14ac:dyDescent="0.35">
      <c r="C156" s="177"/>
      <c r="D156" s="177"/>
      <c r="E156" s="177"/>
      <c r="F156" s="177"/>
      <c r="G156" s="177"/>
      <c r="H156" s="177"/>
      <c r="I156" s="177"/>
      <c r="J156" s="177"/>
      <c r="K156" s="177"/>
      <c r="L156" s="177"/>
      <c r="M156" s="177"/>
      <c r="N156" s="177"/>
      <c r="O156" s="177"/>
      <c r="P156" s="177"/>
      <c r="Q156" s="177"/>
    </row>
    <row r="157" spans="3:17" ht="18" customHeight="1" x14ac:dyDescent="0.35">
      <c r="C157" s="177"/>
      <c r="D157" s="177"/>
      <c r="E157" s="177"/>
      <c r="F157" s="177"/>
      <c r="G157" s="177"/>
      <c r="H157" s="177"/>
      <c r="I157" s="177"/>
      <c r="J157" s="177"/>
      <c r="K157" s="177"/>
      <c r="L157" s="177"/>
      <c r="M157" s="177"/>
      <c r="N157" s="177"/>
      <c r="O157" s="177"/>
      <c r="P157" s="177"/>
      <c r="Q157" s="177"/>
    </row>
    <row r="158" spans="3:17" ht="18" customHeight="1" x14ac:dyDescent="0.35">
      <c r="C158" s="177"/>
      <c r="D158" s="177"/>
      <c r="E158" s="177"/>
      <c r="F158" s="177"/>
      <c r="G158" s="177"/>
      <c r="H158" s="177"/>
      <c r="I158" s="177"/>
      <c r="J158" s="177"/>
      <c r="K158" s="177"/>
      <c r="L158" s="177"/>
      <c r="M158" s="177"/>
      <c r="N158" s="177"/>
      <c r="O158" s="177"/>
      <c r="P158" s="177"/>
      <c r="Q158" s="177"/>
    </row>
    <row r="159" spans="3:17" ht="18" customHeight="1" x14ac:dyDescent="0.35">
      <c r="C159" s="177"/>
      <c r="D159" s="177"/>
      <c r="E159" s="177"/>
      <c r="F159" s="177"/>
      <c r="G159" s="177"/>
      <c r="H159" s="177"/>
      <c r="I159" s="177"/>
      <c r="J159" s="177"/>
      <c r="K159" s="177"/>
      <c r="L159" s="177"/>
      <c r="M159" s="177"/>
      <c r="N159" s="177"/>
      <c r="O159" s="177"/>
      <c r="P159" s="177"/>
      <c r="Q159" s="177"/>
    </row>
    <row r="160" spans="3:17" ht="18" customHeight="1" x14ac:dyDescent="0.35">
      <c r="C160" s="177"/>
      <c r="D160" s="177"/>
      <c r="E160" s="177"/>
      <c r="F160" s="177"/>
      <c r="G160" s="177"/>
      <c r="H160" s="177"/>
      <c r="I160" s="177"/>
      <c r="J160" s="177"/>
      <c r="K160" s="177"/>
      <c r="L160" s="177"/>
      <c r="M160" s="177"/>
      <c r="N160" s="177"/>
      <c r="O160" s="177"/>
      <c r="P160" s="177"/>
      <c r="Q160" s="177"/>
    </row>
    <row r="161" spans="3:17" ht="18" customHeight="1" x14ac:dyDescent="0.35">
      <c r="C161" s="177"/>
      <c r="D161" s="177"/>
      <c r="E161" s="177"/>
      <c r="F161" s="177"/>
      <c r="G161" s="177"/>
      <c r="H161" s="177"/>
      <c r="I161" s="177"/>
      <c r="J161" s="177"/>
      <c r="K161" s="177"/>
      <c r="L161" s="177"/>
      <c r="M161" s="177"/>
      <c r="N161" s="177"/>
      <c r="O161" s="177"/>
      <c r="P161" s="177"/>
      <c r="Q161" s="177"/>
    </row>
    <row r="162" spans="3:17" ht="18" customHeight="1" x14ac:dyDescent="0.35">
      <c r="C162" s="177"/>
      <c r="D162" s="177"/>
      <c r="E162" s="177"/>
      <c r="F162" s="177"/>
      <c r="G162" s="177"/>
      <c r="H162" s="177"/>
      <c r="I162" s="177"/>
      <c r="J162" s="177"/>
      <c r="K162" s="177"/>
      <c r="L162" s="177"/>
      <c r="M162" s="177"/>
      <c r="N162" s="177"/>
      <c r="O162" s="177"/>
      <c r="P162" s="177"/>
      <c r="Q162" s="177"/>
    </row>
    <row r="163" spans="3:17" ht="18" customHeight="1" x14ac:dyDescent="0.35">
      <c r="C163" s="177"/>
      <c r="D163" s="177"/>
      <c r="E163" s="177"/>
      <c r="F163" s="177"/>
      <c r="G163" s="177"/>
      <c r="H163" s="177"/>
      <c r="I163" s="177"/>
      <c r="J163" s="177"/>
      <c r="K163" s="177"/>
      <c r="L163" s="177"/>
      <c r="M163" s="177"/>
      <c r="N163" s="177"/>
      <c r="O163" s="177"/>
      <c r="P163" s="177"/>
      <c r="Q163" s="177"/>
    </row>
    <row r="164" spans="3:17" ht="18" customHeight="1" x14ac:dyDescent="0.35">
      <c r="C164" s="177"/>
      <c r="D164" s="177"/>
      <c r="E164" s="177"/>
      <c r="F164" s="177"/>
      <c r="G164" s="177"/>
      <c r="H164" s="177"/>
      <c r="I164" s="177"/>
      <c r="J164" s="177"/>
      <c r="K164" s="177"/>
      <c r="L164" s="177"/>
      <c r="M164" s="177"/>
      <c r="N164" s="177"/>
      <c r="O164" s="177"/>
      <c r="P164" s="177"/>
      <c r="Q164" s="177"/>
    </row>
    <row r="165" spans="3:17" ht="18" customHeight="1" x14ac:dyDescent="0.35">
      <c r="C165" s="177"/>
      <c r="D165" s="177"/>
      <c r="E165" s="177"/>
      <c r="F165" s="177"/>
      <c r="G165" s="177"/>
      <c r="H165" s="177"/>
      <c r="I165" s="177"/>
      <c r="J165" s="177"/>
      <c r="K165" s="177"/>
      <c r="L165" s="177"/>
      <c r="M165" s="177"/>
      <c r="N165" s="177"/>
      <c r="O165" s="177"/>
      <c r="P165" s="177"/>
      <c r="Q165" s="177"/>
    </row>
    <row r="166" spans="3:17" ht="18" customHeight="1" x14ac:dyDescent="0.35">
      <c r="C166" s="177"/>
      <c r="D166" s="177"/>
      <c r="E166" s="177"/>
      <c r="F166" s="177"/>
      <c r="G166" s="177"/>
      <c r="H166" s="177"/>
      <c r="I166" s="177"/>
      <c r="J166" s="177"/>
      <c r="K166" s="177"/>
      <c r="L166" s="177"/>
      <c r="M166" s="177"/>
      <c r="N166" s="177"/>
      <c r="O166" s="177"/>
      <c r="P166" s="177"/>
      <c r="Q166" s="177"/>
    </row>
    <row r="167" spans="3:17" ht="18" customHeight="1" x14ac:dyDescent="0.35">
      <c r="C167" s="177"/>
      <c r="D167" s="177"/>
      <c r="E167" s="177"/>
      <c r="F167" s="177"/>
      <c r="G167" s="177"/>
      <c r="H167" s="177"/>
      <c r="I167" s="177"/>
      <c r="J167" s="177"/>
      <c r="K167" s="177"/>
      <c r="L167" s="177"/>
      <c r="M167" s="177"/>
      <c r="N167" s="177"/>
      <c r="O167" s="177"/>
      <c r="P167" s="177"/>
      <c r="Q167" s="177"/>
    </row>
    <row r="168" spans="3:17" ht="18" customHeight="1" x14ac:dyDescent="0.35">
      <c r="C168" s="177"/>
      <c r="D168" s="177"/>
      <c r="E168" s="177"/>
      <c r="F168" s="177"/>
      <c r="G168" s="177"/>
      <c r="H168" s="177"/>
      <c r="I168" s="177"/>
      <c r="J168" s="177"/>
      <c r="K168" s="177"/>
      <c r="L168" s="177"/>
      <c r="M168" s="177"/>
      <c r="N168" s="177"/>
      <c r="O168" s="177"/>
      <c r="P168" s="177"/>
      <c r="Q168" s="177"/>
    </row>
    <row r="169" spans="3:17" ht="18" customHeight="1" x14ac:dyDescent="0.35">
      <c r="C169" s="177"/>
      <c r="D169" s="177"/>
      <c r="E169" s="177"/>
      <c r="F169" s="177"/>
      <c r="G169" s="177"/>
      <c r="H169" s="177"/>
      <c r="I169" s="177"/>
      <c r="J169" s="177"/>
      <c r="K169" s="177"/>
      <c r="L169" s="177"/>
      <c r="M169" s="177"/>
      <c r="N169" s="177"/>
      <c r="O169" s="177"/>
      <c r="P169" s="177"/>
      <c r="Q169" s="177"/>
    </row>
    <row r="170" spans="3:17" ht="18" customHeight="1" x14ac:dyDescent="0.35">
      <c r="C170" s="177"/>
      <c r="D170" s="177"/>
      <c r="E170" s="177"/>
      <c r="F170" s="177"/>
      <c r="G170" s="177"/>
      <c r="H170" s="177"/>
      <c r="I170" s="177"/>
      <c r="J170" s="177"/>
      <c r="K170" s="177"/>
      <c r="L170" s="177"/>
      <c r="M170" s="177"/>
      <c r="N170" s="177"/>
      <c r="O170" s="177"/>
      <c r="P170" s="177"/>
      <c r="Q170" s="177"/>
    </row>
    <row r="171" spans="3:17" ht="18" customHeight="1" x14ac:dyDescent="0.35">
      <c r="C171" s="177"/>
      <c r="D171" s="177"/>
      <c r="E171" s="177"/>
      <c r="F171" s="177"/>
      <c r="G171" s="177"/>
      <c r="H171" s="177"/>
      <c r="I171" s="177"/>
      <c r="J171" s="177"/>
      <c r="K171" s="177"/>
      <c r="L171" s="177"/>
      <c r="M171" s="177"/>
      <c r="N171" s="177"/>
      <c r="O171" s="177"/>
      <c r="P171" s="177"/>
      <c r="Q171" s="177"/>
    </row>
    <row r="172" spans="3:17" ht="18" customHeight="1" x14ac:dyDescent="0.35">
      <c r="C172" s="177"/>
      <c r="D172" s="177"/>
      <c r="E172" s="177"/>
      <c r="F172" s="177"/>
      <c r="G172" s="177"/>
      <c r="H172" s="177"/>
      <c r="I172" s="177"/>
      <c r="J172" s="177"/>
      <c r="K172" s="177"/>
      <c r="L172" s="177"/>
      <c r="M172" s="177"/>
      <c r="N172" s="177"/>
      <c r="O172" s="177"/>
      <c r="P172" s="177"/>
      <c r="Q172" s="177"/>
    </row>
    <row r="173" spans="3:17" ht="18" customHeight="1" x14ac:dyDescent="0.35">
      <c r="C173" s="177"/>
      <c r="D173" s="177"/>
      <c r="E173" s="177"/>
      <c r="F173" s="177"/>
      <c r="G173" s="177"/>
      <c r="H173" s="177"/>
      <c r="I173" s="177"/>
      <c r="J173" s="177"/>
      <c r="K173" s="177"/>
      <c r="L173" s="177"/>
      <c r="M173" s="177"/>
      <c r="N173" s="177"/>
      <c r="O173" s="177"/>
      <c r="P173" s="177"/>
      <c r="Q173" s="177"/>
    </row>
    <row r="174" spans="3:17" ht="18" customHeight="1" x14ac:dyDescent="0.35">
      <c r="C174" s="177"/>
      <c r="D174" s="177"/>
      <c r="E174" s="177"/>
      <c r="F174" s="177"/>
      <c r="G174" s="177"/>
      <c r="H174" s="177"/>
      <c r="I174" s="177"/>
      <c r="J174" s="177"/>
      <c r="K174" s="177"/>
      <c r="L174" s="177"/>
      <c r="M174" s="177"/>
      <c r="N174" s="177"/>
      <c r="O174" s="177"/>
      <c r="P174" s="177"/>
      <c r="Q174" s="177"/>
    </row>
  </sheetData>
  <sheetProtection algorithmName="SHA-512" hashValue="yYOeYeAV/9SFQTNGcoLthBrIpqN51KoZPCBzCkH/TcLl57ig4ua5yP3gkrcn5rSAUTMRceiy4f13EkIYz1+IyA==" saltValue="Fqcw7+dP1wsGomxmB4z9Rw==" spinCount="100000" sheet="1" objects="1" scenarios="1"/>
  <mergeCells count="4">
    <mergeCell ref="B3:Q3"/>
    <mergeCell ref="B32:Q32"/>
    <mergeCell ref="B37:Q37"/>
    <mergeCell ref="B5:Q5"/>
  </mergeCells>
  <pageMargins left="0.7" right="0.7" top="0.75" bottom="0.75" header="0.3" footer="0.3"/>
  <pageSetup paperSize="9" scale="38"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92D050"/>
    <pageSetUpPr fitToPage="1"/>
  </sheetPr>
  <dimension ref="B2:S53"/>
  <sheetViews>
    <sheetView showGridLines="0" zoomScale="77" zoomScaleNormal="77" workbookViewId="0">
      <selection activeCell="F14" sqref="F14"/>
    </sheetView>
  </sheetViews>
  <sheetFormatPr defaultColWidth="11.54296875" defaultRowHeight="19.5" customHeight="1" x14ac:dyDescent="0.35"/>
  <cols>
    <col min="1" max="1" width="17.453125" customWidth="1"/>
    <col min="2" max="2" width="42.453125" bestFit="1" customWidth="1"/>
    <col min="3" max="16" width="19.54296875" customWidth="1"/>
    <col min="17" max="17" width="18.453125" customWidth="1"/>
    <col min="18" max="18" width="19.453125" bestFit="1" customWidth="1"/>
    <col min="19" max="19" width="13.54296875" style="161" bestFit="1" customWidth="1"/>
  </cols>
  <sheetData>
    <row r="2" spans="2:19" ht="19.5" customHeight="1" x14ac:dyDescent="0.35">
      <c r="B2" s="4"/>
      <c r="C2" s="4"/>
      <c r="D2" s="4"/>
      <c r="E2" s="4"/>
      <c r="F2" s="4"/>
      <c r="G2" s="4"/>
      <c r="H2" s="4"/>
      <c r="I2" s="4"/>
      <c r="J2" s="4"/>
      <c r="K2" s="4"/>
      <c r="L2" s="4"/>
      <c r="M2" s="4"/>
      <c r="N2" s="4"/>
      <c r="O2" s="4"/>
      <c r="P2" s="4"/>
      <c r="Q2" s="4"/>
      <c r="R2" s="4"/>
      <c r="S2" s="162"/>
    </row>
    <row r="3" spans="2:19" ht="22.5" customHeight="1" x14ac:dyDescent="0.35">
      <c r="B3" s="265" t="s">
        <v>299</v>
      </c>
      <c r="C3" s="266"/>
      <c r="D3" s="266"/>
      <c r="E3" s="266"/>
      <c r="F3" s="266"/>
      <c r="G3" s="266"/>
      <c r="H3" s="266"/>
      <c r="I3" s="266"/>
      <c r="J3" s="266"/>
      <c r="K3" s="266"/>
      <c r="L3" s="266"/>
      <c r="M3" s="266"/>
      <c r="N3" s="266"/>
      <c r="O3" s="266"/>
      <c r="P3" s="266"/>
      <c r="Q3" s="266"/>
      <c r="R3" s="267"/>
      <c r="S3" s="162"/>
    </row>
    <row r="4" spans="2:19" ht="18.75" customHeight="1" x14ac:dyDescent="0.35">
      <c r="B4" s="268" t="s">
        <v>0</v>
      </c>
      <c r="C4" s="269" t="s">
        <v>201</v>
      </c>
      <c r="D4" s="269" t="s">
        <v>202</v>
      </c>
      <c r="E4" s="269" t="s">
        <v>203</v>
      </c>
      <c r="F4" s="269" t="s">
        <v>204</v>
      </c>
      <c r="G4" s="269" t="s">
        <v>205</v>
      </c>
      <c r="H4" s="269" t="s">
        <v>206</v>
      </c>
      <c r="I4" s="269" t="s">
        <v>207</v>
      </c>
      <c r="J4" s="269" t="s">
        <v>208</v>
      </c>
      <c r="K4" s="269" t="s">
        <v>209</v>
      </c>
      <c r="L4" s="269" t="s">
        <v>210</v>
      </c>
      <c r="M4" s="269" t="s">
        <v>211</v>
      </c>
      <c r="N4" s="269" t="s">
        <v>212</v>
      </c>
      <c r="O4" s="269" t="s">
        <v>213</v>
      </c>
      <c r="P4" s="269" t="s">
        <v>214</v>
      </c>
      <c r="Q4" s="269" t="s">
        <v>215</v>
      </c>
      <c r="R4" s="270" t="s">
        <v>85</v>
      </c>
      <c r="S4" s="162"/>
    </row>
    <row r="5" spans="2:19" ht="18.75" customHeight="1" x14ac:dyDescent="0.35">
      <c r="B5" s="268"/>
      <c r="C5" s="269"/>
      <c r="D5" s="269"/>
      <c r="E5" s="269"/>
      <c r="F5" s="269"/>
      <c r="G5" s="269"/>
      <c r="H5" s="269"/>
      <c r="I5" s="269"/>
      <c r="J5" s="269"/>
      <c r="K5" s="269"/>
      <c r="L5" s="269"/>
      <c r="M5" s="269"/>
      <c r="N5" s="269"/>
      <c r="O5" s="269"/>
      <c r="P5" s="269"/>
      <c r="Q5" s="269"/>
      <c r="R5" s="270"/>
      <c r="S5" s="162"/>
    </row>
    <row r="6" spans="2:19" ht="19.5" customHeight="1" x14ac:dyDescent="0.35">
      <c r="B6" s="271" t="s">
        <v>16</v>
      </c>
      <c r="C6" s="272"/>
      <c r="D6" s="272"/>
      <c r="E6" s="272"/>
      <c r="F6" s="272"/>
      <c r="G6" s="272"/>
      <c r="H6" s="272"/>
      <c r="I6" s="272"/>
      <c r="J6" s="272"/>
      <c r="K6" s="272"/>
      <c r="L6" s="272"/>
      <c r="M6" s="272"/>
      <c r="N6" s="272"/>
      <c r="O6" s="272"/>
      <c r="P6" s="272"/>
      <c r="Q6" s="272"/>
      <c r="R6" s="273"/>
      <c r="S6" s="162"/>
    </row>
    <row r="7" spans="2:19" ht="32.25" customHeight="1" x14ac:dyDescent="0.35">
      <c r="B7" s="114" t="s">
        <v>17</v>
      </c>
      <c r="C7" s="2">
        <f>GDP!C7+INWARD!C7</f>
        <v>0</v>
      </c>
      <c r="D7" s="2">
        <f>GDP!D7+INWARD!D7</f>
        <v>234</v>
      </c>
      <c r="E7" s="2">
        <f>GDP!E7+INWARD!E7</f>
        <v>1204</v>
      </c>
      <c r="F7" s="2">
        <f>GDP!F7+INWARD!F7</f>
        <v>6366</v>
      </c>
      <c r="G7" s="2">
        <f>GDP!G7+INWARD!G7</f>
        <v>4501</v>
      </c>
      <c r="H7" s="2">
        <f>GDP!H7+INWARD!H7</f>
        <v>238</v>
      </c>
      <c r="I7" s="2">
        <f>GDP!I7+INWARD!I7</f>
        <v>0</v>
      </c>
      <c r="J7" s="2">
        <f>GDP!J7+INWARD!J7</f>
        <v>0</v>
      </c>
      <c r="K7" s="2">
        <f>GDP!K7+INWARD!K7</f>
        <v>0</v>
      </c>
      <c r="L7" s="2">
        <f>GDP!L7+INWARD!L7</f>
        <v>22267</v>
      </c>
      <c r="M7" s="2">
        <f>GDP!M7+INWARD!M7</f>
        <v>2121</v>
      </c>
      <c r="N7" s="2">
        <f>GDP!N7+INWARD!N7</f>
        <v>80627</v>
      </c>
      <c r="O7" s="2">
        <f>GDP!O7+INWARD!O7</f>
        <v>4324416</v>
      </c>
      <c r="P7" s="2">
        <f>GDP!P7+INWARD!P7</f>
        <v>15981</v>
      </c>
      <c r="Q7" s="3">
        <f>SUM(C7:P7)</f>
        <v>4457955</v>
      </c>
      <c r="R7" s="115">
        <f t="shared" ref="R7:R43" si="0">(Q7/$Q$44)*100</f>
        <v>4.2363073737152144</v>
      </c>
      <c r="S7" s="162"/>
    </row>
    <row r="8" spans="2:19" ht="32.25" customHeight="1" x14ac:dyDescent="0.35">
      <c r="B8" s="7" t="s">
        <v>18</v>
      </c>
      <c r="C8" s="2">
        <f>GDP!C8+INWARD!C8</f>
        <v>0</v>
      </c>
      <c r="D8" s="2">
        <f>GDP!D8+INWARD!D8</f>
        <v>37262</v>
      </c>
      <c r="E8" s="2">
        <f>GDP!E8+INWARD!E8</f>
        <v>1721</v>
      </c>
      <c r="F8" s="2">
        <f>GDP!F8+INWARD!F8</f>
        <v>170037</v>
      </c>
      <c r="G8" s="2">
        <f>GDP!G8+INWARD!G8</f>
        <v>12920</v>
      </c>
      <c r="H8" s="2">
        <f>GDP!H8+INWARD!H8</f>
        <v>217</v>
      </c>
      <c r="I8" s="2">
        <f>GDP!I8+INWARD!I8</f>
        <v>443180</v>
      </c>
      <c r="J8" s="2">
        <f>GDP!J8+INWARD!J8</f>
        <v>317063</v>
      </c>
      <c r="K8" s="2">
        <f>GDP!K8+INWARD!K8</f>
        <v>0</v>
      </c>
      <c r="L8" s="2">
        <f>GDP!L8+INWARD!L8</f>
        <v>52808</v>
      </c>
      <c r="M8" s="2">
        <f>GDP!M8+INWARD!M8</f>
        <v>11969</v>
      </c>
      <c r="N8" s="2">
        <f>GDP!N8+INWARD!N8</f>
        <v>56255</v>
      </c>
      <c r="O8" s="2">
        <f>GDP!O8+INWARD!O8</f>
        <v>0</v>
      </c>
      <c r="P8" s="2">
        <f>GDP!P8+INWARD!P8</f>
        <v>59029</v>
      </c>
      <c r="Q8" s="3">
        <f t="shared" ref="Q8:Q43" si="1">SUM(C8:P8)</f>
        <v>1162461</v>
      </c>
      <c r="R8" s="115">
        <f t="shared" si="0"/>
        <v>1.1046639335651354</v>
      </c>
      <c r="S8" s="162"/>
    </row>
    <row r="9" spans="2:19" ht="32.25" customHeight="1" x14ac:dyDescent="0.35">
      <c r="B9" s="7" t="s">
        <v>19</v>
      </c>
      <c r="C9" s="2">
        <f>GDP!C9+INWARD!C9</f>
        <v>34207</v>
      </c>
      <c r="D9" s="2">
        <f>GDP!D9+INWARD!D9</f>
        <v>43662</v>
      </c>
      <c r="E9" s="2">
        <f>GDP!E9+INWARD!E9</f>
        <v>72856</v>
      </c>
      <c r="F9" s="2">
        <f>GDP!F9+INWARD!F9</f>
        <v>561573</v>
      </c>
      <c r="G9" s="2">
        <f>GDP!G9+INWARD!G9</f>
        <v>772362</v>
      </c>
      <c r="H9" s="2">
        <f>GDP!H9+INWARD!H9</f>
        <v>35678</v>
      </c>
      <c r="I9" s="2">
        <f>GDP!I9+INWARD!I9</f>
        <v>725665</v>
      </c>
      <c r="J9" s="2">
        <f>GDP!J9+INWARD!J9</f>
        <v>153148</v>
      </c>
      <c r="K9" s="2">
        <f>GDP!K9+INWARD!K9</f>
        <v>0</v>
      </c>
      <c r="L9" s="2">
        <f>GDP!L9+INWARD!L9</f>
        <v>357792</v>
      </c>
      <c r="M9" s="2">
        <f>GDP!M9+INWARD!M9</f>
        <v>292261</v>
      </c>
      <c r="N9" s="2">
        <f>GDP!N9+INWARD!N9</f>
        <v>3954</v>
      </c>
      <c r="O9" s="2">
        <f>GDP!O9+INWARD!O9</f>
        <v>0</v>
      </c>
      <c r="P9" s="2">
        <f>GDP!P9+INWARD!P9</f>
        <v>0</v>
      </c>
      <c r="Q9" s="3">
        <f t="shared" si="1"/>
        <v>3053158</v>
      </c>
      <c r="R9" s="115">
        <f t="shared" si="0"/>
        <v>2.9013562829857182</v>
      </c>
      <c r="S9" s="162"/>
    </row>
    <row r="10" spans="2:19" ht="32.25" customHeight="1" x14ac:dyDescent="0.35">
      <c r="B10" s="7" t="s">
        <v>145</v>
      </c>
      <c r="C10" s="2">
        <f>GDP!C10+INWARD!C10</f>
        <v>5778</v>
      </c>
      <c r="D10" s="2">
        <f>GDP!D10+INWARD!D10</f>
        <v>22208</v>
      </c>
      <c r="E10" s="2">
        <f>GDP!E10+INWARD!E10</f>
        <v>20713</v>
      </c>
      <c r="F10" s="2">
        <f>GDP!F10+INWARD!F10</f>
        <v>92759</v>
      </c>
      <c r="G10" s="2">
        <f>GDP!G10+INWARD!G10</f>
        <v>90297</v>
      </c>
      <c r="H10" s="2">
        <f>GDP!H10+INWARD!H10</f>
        <v>48458</v>
      </c>
      <c r="I10" s="2">
        <f>GDP!I10+INWARD!I10</f>
        <v>136509</v>
      </c>
      <c r="J10" s="2">
        <f>GDP!J10+INWARD!J10</f>
        <v>129110</v>
      </c>
      <c r="K10" s="2">
        <f>GDP!K10+INWARD!K10</f>
        <v>0</v>
      </c>
      <c r="L10" s="2">
        <f>GDP!L10+INWARD!L10</f>
        <v>3222</v>
      </c>
      <c r="M10" s="2">
        <f>GDP!M10+INWARD!M10</f>
        <v>23772</v>
      </c>
      <c r="N10" s="2">
        <f>GDP!N10+INWARD!N10</f>
        <v>71485</v>
      </c>
      <c r="O10" s="2">
        <f>GDP!O10+INWARD!O10</f>
        <v>75524</v>
      </c>
      <c r="P10" s="2">
        <f>GDP!P10+INWARD!P10</f>
        <v>20802</v>
      </c>
      <c r="Q10" s="3">
        <f t="shared" si="1"/>
        <v>740637</v>
      </c>
      <c r="R10" s="115">
        <f t="shared" si="0"/>
        <v>0.70381284341055839</v>
      </c>
      <c r="S10" s="162"/>
    </row>
    <row r="11" spans="2:19" ht="32.25" customHeight="1" x14ac:dyDescent="0.35">
      <c r="B11" s="7" t="s">
        <v>20</v>
      </c>
      <c r="C11" s="2">
        <f>GDP!C11+INWARD!C11</f>
        <v>20456</v>
      </c>
      <c r="D11" s="2">
        <f>GDP!D11+INWARD!D11</f>
        <v>136463</v>
      </c>
      <c r="E11" s="2">
        <f>GDP!E11+INWARD!E11</f>
        <v>60736</v>
      </c>
      <c r="F11" s="2">
        <f>GDP!F11+INWARD!F11</f>
        <v>650433</v>
      </c>
      <c r="G11" s="2">
        <f>GDP!G11+INWARD!G11</f>
        <v>122644</v>
      </c>
      <c r="H11" s="2">
        <f>GDP!H11+INWARD!H11</f>
        <v>151537</v>
      </c>
      <c r="I11" s="2">
        <f>GDP!I11+INWARD!I11</f>
        <v>1141118</v>
      </c>
      <c r="J11" s="2">
        <f>GDP!J11+INWARD!J11</f>
        <v>1163348</v>
      </c>
      <c r="K11" s="2">
        <f>GDP!K11+INWARD!K11</f>
        <v>0</v>
      </c>
      <c r="L11" s="2">
        <f>GDP!L11+INWARD!L11</f>
        <v>157025</v>
      </c>
      <c r="M11" s="2">
        <f>GDP!M11+INWARD!M11</f>
        <v>190665</v>
      </c>
      <c r="N11" s="2">
        <f>GDP!N11+INWARD!N11</f>
        <v>454387</v>
      </c>
      <c r="O11" s="2">
        <f>GDP!O11+INWARD!O11</f>
        <v>2901866</v>
      </c>
      <c r="P11" s="2">
        <f>GDP!P11+INWARD!P11</f>
        <v>303585</v>
      </c>
      <c r="Q11" s="3">
        <f t="shared" si="1"/>
        <v>7454263</v>
      </c>
      <c r="R11" s="115">
        <f t="shared" si="0"/>
        <v>7.083640214518204</v>
      </c>
      <c r="S11" s="162"/>
    </row>
    <row r="12" spans="2:19" ht="32.25" customHeight="1" x14ac:dyDescent="0.35">
      <c r="B12" s="7" t="s">
        <v>139</v>
      </c>
      <c r="C12" s="2">
        <f>GDP!C12+INWARD!C12</f>
        <v>0</v>
      </c>
      <c r="D12" s="2">
        <f>GDP!D12+INWARD!D12</f>
        <v>404240</v>
      </c>
      <c r="E12" s="2">
        <f>GDP!E12+INWARD!E12</f>
        <v>96644</v>
      </c>
      <c r="F12" s="2">
        <f>GDP!F12+INWARD!F12</f>
        <v>473201</v>
      </c>
      <c r="G12" s="2">
        <f>GDP!G12+INWARD!G12</f>
        <v>118124</v>
      </c>
      <c r="H12" s="2">
        <f>GDP!H12+INWARD!H12</f>
        <v>275203</v>
      </c>
      <c r="I12" s="2">
        <f>GDP!I12+INWARD!I12</f>
        <v>1144133</v>
      </c>
      <c r="J12" s="2">
        <f>GDP!J12+INWARD!J12</f>
        <v>941447</v>
      </c>
      <c r="K12" s="2">
        <f>GDP!K12+INWARD!K12</f>
        <v>0</v>
      </c>
      <c r="L12" s="2">
        <f>GDP!L12+INWARD!L12</f>
        <v>642485</v>
      </c>
      <c r="M12" s="2">
        <f>GDP!M12+INWARD!M12</f>
        <v>193103</v>
      </c>
      <c r="N12" s="2">
        <f>GDP!N12+INWARD!N12</f>
        <v>198450</v>
      </c>
      <c r="O12" s="2">
        <f>GDP!O12+INWARD!O12</f>
        <v>1431631</v>
      </c>
      <c r="P12" s="2">
        <f>GDP!P12+INWARD!P12</f>
        <v>615757</v>
      </c>
      <c r="Q12" s="3">
        <f t="shared" si="1"/>
        <v>6534418</v>
      </c>
      <c r="R12" s="115">
        <f t="shared" si="0"/>
        <v>6.2095295166365352</v>
      </c>
      <c r="S12" s="162"/>
    </row>
    <row r="13" spans="2:19" ht="32.25" customHeight="1" x14ac:dyDescent="0.35">
      <c r="B13" s="7" t="s">
        <v>21</v>
      </c>
      <c r="C13" s="2">
        <f>GDP!C13+INWARD!C13</f>
        <v>0</v>
      </c>
      <c r="D13" s="2">
        <f>GDP!D13+INWARD!D13</f>
        <v>411482</v>
      </c>
      <c r="E13" s="2">
        <f>GDP!E13+INWARD!E13</f>
        <v>72099</v>
      </c>
      <c r="F13" s="2">
        <f>GDP!F13+INWARD!F13</f>
        <v>625990</v>
      </c>
      <c r="G13" s="2">
        <f>GDP!G13+INWARD!G13</f>
        <v>84899</v>
      </c>
      <c r="H13" s="2">
        <f>GDP!H13+INWARD!H13</f>
        <v>69867</v>
      </c>
      <c r="I13" s="2">
        <f>GDP!I13+INWARD!I13</f>
        <v>1670758</v>
      </c>
      <c r="J13" s="2">
        <f>GDP!J13+INWARD!J13</f>
        <v>1707745</v>
      </c>
      <c r="K13" s="2">
        <f>GDP!K13+INWARD!K13</f>
        <v>0</v>
      </c>
      <c r="L13" s="2">
        <f>GDP!L13+INWARD!L13</f>
        <v>221868</v>
      </c>
      <c r="M13" s="2">
        <f>GDP!M13+INWARD!M13</f>
        <v>521298</v>
      </c>
      <c r="N13" s="2">
        <f>GDP!N13+INWARD!N13</f>
        <v>330364</v>
      </c>
      <c r="O13" s="2">
        <f>GDP!O13+INWARD!O13</f>
        <v>2845322</v>
      </c>
      <c r="P13" s="2">
        <f>GDP!P13+INWARD!P13</f>
        <v>156754</v>
      </c>
      <c r="Q13" s="3">
        <f t="shared" si="1"/>
        <v>8718446</v>
      </c>
      <c r="R13" s="115">
        <f t="shared" si="0"/>
        <v>8.2849685735136216</v>
      </c>
      <c r="S13" s="162"/>
    </row>
    <row r="14" spans="2:19" ht="32.25" customHeight="1" x14ac:dyDescent="0.35">
      <c r="B14" s="7" t="s">
        <v>22</v>
      </c>
      <c r="C14" s="2">
        <f>GDP!C14+INWARD!C14</f>
        <v>0</v>
      </c>
      <c r="D14" s="2">
        <f>GDP!D14+INWARD!D14</f>
        <v>30157</v>
      </c>
      <c r="E14" s="2">
        <f>GDP!E14+INWARD!E14</f>
        <v>5369</v>
      </c>
      <c r="F14" s="2">
        <f>GDP!F14+INWARD!F14</f>
        <v>84941</v>
      </c>
      <c r="G14" s="2">
        <f>GDP!G14+INWARD!G14</f>
        <v>13495</v>
      </c>
      <c r="H14" s="2">
        <f>GDP!H14+INWARD!H14</f>
        <v>48917</v>
      </c>
      <c r="I14" s="2">
        <f>GDP!I14+INWARD!I14</f>
        <v>130070</v>
      </c>
      <c r="J14" s="2">
        <f>GDP!J14+INWARD!J14</f>
        <v>90591</v>
      </c>
      <c r="K14" s="2">
        <f>GDP!K14+INWARD!K14</f>
        <v>0</v>
      </c>
      <c r="L14" s="2">
        <f>GDP!L14+INWARD!L14</f>
        <v>3645</v>
      </c>
      <c r="M14" s="2">
        <f>GDP!M14+INWARD!M14</f>
        <v>52349</v>
      </c>
      <c r="N14" s="2">
        <f>GDP!N14+INWARD!N14</f>
        <v>2400</v>
      </c>
      <c r="O14" s="2">
        <f>GDP!O14+INWARD!O14</f>
        <v>0</v>
      </c>
      <c r="P14" s="2">
        <f>GDP!P14+INWARD!P14</f>
        <v>7244</v>
      </c>
      <c r="Q14" s="3">
        <f t="shared" si="1"/>
        <v>469178</v>
      </c>
      <c r="R14" s="115">
        <f t="shared" si="0"/>
        <v>0.44585066941791857</v>
      </c>
      <c r="S14" s="162"/>
    </row>
    <row r="15" spans="2:19" ht="32.25" customHeight="1" x14ac:dyDescent="0.35">
      <c r="B15" s="7" t="s">
        <v>23</v>
      </c>
      <c r="C15" s="2">
        <f>GDP!C15+INWARD!C15</f>
        <v>0</v>
      </c>
      <c r="D15" s="2">
        <f>GDP!D15+INWARD!D15</f>
        <v>0</v>
      </c>
      <c r="E15" s="2">
        <f>GDP!E15+INWARD!E15</f>
        <v>0</v>
      </c>
      <c r="F15" s="2">
        <f>GDP!F15+INWARD!F15</f>
        <v>0</v>
      </c>
      <c r="G15" s="2">
        <f>GDP!G15+INWARD!G15</f>
        <v>0</v>
      </c>
      <c r="H15" s="2">
        <f>GDP!H15+INWARD!H15</f>
        <v>0</v>
      </c>
      <c r="I15" s="2">
        <f>GDP!I15+INWARD!I15</f>
        <v>127277</v>
      </c>
      <c r="J15" s="2">
        <f>GDP!J15+INWARD!J15</f>
        <v>41657</v>
      </c>
      <c r="K15" s="2">
        <f>GDP!K15+INWARD!K15</f>
        <v>2259196</v>
      </c>
      <c r="L15" s="2">
        <f>GDP!L15+INWARD!L15</f>
        <v>0</v>
      </c>
      <c r="M15" s="2">
        <f>GDP!M15+INWARD!M15</f>
        <v>0</v>
      </c>
      <c r="N15" s="2">
        <f>GDP!N15+INWARD!N15</f>
        <v>0</v>
      </c>
      <c r="O15" s="2">
        <f>GDP!O15+INWARD!O15</f>
        <v>0</v>
      </c>
      <c r="P15" s="2">
        <f>GDP!P15+INWARD!P15</f>
        <v>0</v>
      </c>
      <c r="Q15" s="3">
        <f t="shared" si="1"/>
        <v>2428130</v>
      </c>
      <c r="R15" s="115">
        <f t="shared" si="0"/>
        <v>2.3074044092726655</v>
      </c>
      <c r="S15" s="162"/>
    </row>
    <row r="16" spans="2:19" ht="32.25" customHeight="1" x14ac:dyDescent="0.35">
      <c r="B16" s="7" t="s">
        <v>24</v>
      </c>
      <c r="C16" s="2">
        <f>GDP!C16+INWARD!C16</f>
        <v>218543</v>
      </c>
      <c r="D16" s="2">
        <f>GDP!D16+INWARD!D16</f>
        <v>64913</v>
      </c>
      <c r="E16" s="2">
        <f>GDP!E16+INWARD!E16</f>
        <v>19228</v>
      </c>
      <c r="F16" s="2">
        <f>GDP!F16+INWARD!F16</f>
        <v>172289</v>
      </c>
      <c r="G16" s="2">
        <f>GDP!G16+INWARD!G16</f>
        <v>21520</v>
      </c>
      <c r="H16" s="2">
        <f>GDP!H16+INWARD!H16</f>
        <v>61834</v>
      </c>
      <c r="I16" s="2">
        <f>GDP!I16+INWARD!I16</f>
        <v>608438</v>
      </c>
      <c r="J16" s="2">
        <f>GDP!J16+INWARD!J16</f>
        <v>507749</v>
      </c>
      <c r="K16" s="2">
        <f>GDP!K16+INWARD!K16</f>
        <v>32717</v>
      </c>
      <c r="L16" s="2">
        <f>GDP!L16+INWARD!L16</f>
        <v>15183</v>
      </c>
      <c r="M16" s="2">
        <f>GDP!M16+INWARD!M16</f>
        <v>84030</v>
      </c>
      <c r="N16" s="2">
        <f>GDP!N16+INWARD!N16</f>
        <v>162075</v>
      </c>
      <c r="O16" s="2">
        <f>GDP!O16+INWARD!O16</f>
        <v>0</v>
      </c>
      <c r="P16" s="2">
        <f>GDP!P16+INWARD!P16</f>
        <v>24985</v>
      </c>
      <c r="Q16" s="3">
        <f t="shared" si="1"/>
        <v>1993504</v>
      </c>
      <c r="R16" s="115">
        <f t="shared" si="0"/>
        <v>1.8943878291124014</v>
      </c>
      <c r="S16" s="162"/>
    </row>
    <row r="17" spans="2:19" ht="32.25" customHeight="1" x14ac:dyDescent="0.35">
      <c r="B17" s="7" t="s">
        <v>25</v>
      </c>
      <c r="C17" s="2">
        <f>GDP!C17+INWARD!C17</f>
        <v>0</v>
      </c>
      <c r="D17" s="2">
        <f>GDP!D17+INWARD!D17</f>
        <v>114995</v>
      </c>
      <c r="E17" s="2">
        <f>GDP!E17+INWARD!E17</f>
        <v>24168</v>
      </c>
      <c r="F17" s="2">
        <f>GDP!F17+INWARD!F17</f>
        <v>219438</v>
      </c>
      <c r="G17" s="2">
        <f>GDP!G17+INWARD!G17</f>
        <v>26437</v>
      </c>
      <c r="H17" s="2">
        <f>GDP!H17+INWARD!H17</f>
        <v>41699</v>
      </c>
      <c r="I17" s="2">
        <f>GDP!I17+INWARD!I17</f>
        <v>459491</v>
      </c>
      <c r="J17" s="2">
        <f>GDP!J17+INWARD!J17</f>
        <v>481221</v>
      </c>
      <c r="K17" s="2">
        <f>GDP!K17+INWARD!K17</f>
        <v>0</v>
      </c>
      <c r="L17" s="2">
        <f>GDP!L17+INWARD!L17</f>
        <v>92027</v>
      </c>
      <c r="M17" s="2">
        <f>GDP!M17+INWARD!M17</f>
        <v>63841</v>
      </c>
      <c r="N17" s="2">
        <f>GDP!N17+INWARD!N17</f>
        <v>83600</v>
      </c>
      <c r="O17" s="2">
        <f>GDP!O17+INWARD!O17</f>
        <v>1400388</v>
      </c>
      <c r="P17" s="2">
        <f>GDP!P17+INWARD!P17</f>
        <v>41013</v>
      </c>
      <c r="Q17" s="3">
        <f t="shared" si="1"/>
        <v>3048318</v>
      </c>
      <c r="R17" s="115">
        <f t="shared" si="0"/>
        <v>2.8967569257268897</v>
      </c>
      <c r="S17" s="162"/>
    </row>
    <row r="18" spans="2:19" ht="32.25" customHeight="1" x14ac:dyDescent="0.35">
      <c r="B18" s="7" t="s">
        <v>26</v>
      </c>
      <c r="C18" s="2">
        <f>GDP!C18+INWARD!C18</f>
        <v>118989</v>
      </c>
      <c r="D18" s="2">
        <f>GDP!D18+INWARD!D18</f>
        <v>261111</v>
      </c>
      <c r="E18" s="2">
        <f>GDP!E18+INWARD!E18</f>
        <v>96381</v>
      </c>
      <c r="F18" s="2">
        <f>GDP!F18+INWARD!F18</f>
        <v>1042497</v>
      </c>
      <c r="G18" s="2">
        <f>GDP!G18+INWARD!G18</f>
        <v>83237</v>
      </c>
      <c r="H18" s="2">
        <f>GDP!H18+INWARD!H18</f>
        <v>211831</v>
      </c>
      <c r="I18" s="2">
        <f>GDP!I18+INWARD!I18</f>
        <v>594815</v>
      </c>
      <c r="J18" s="2">
        <f>GDP!J18+INWARD!J18</f>
        <v>549081</v>
      </c>
      <c r="K18" s="2">
        <f>GDP!K18+INWARD!K18</f>
        <v>92131</v>
      </c>
      <c r="L18" s="2">
        <f>GDP!L18+INWARD!L18</f>
        <v>83736</v>
      </c>
      <c r="M18" s="2">
        <f>GDP!M18+INWARD!M18</f>
        <v>315746</v>
      </c>
      <c r="N18" s="2">
        <f>GDP!N18+INWARD!N18</f>
        <v>503446</v>
      </c>
      <c r="O18" s="2">
        <f>GDP!O18+INWARD!O18</f>
        <v>1323820</v>
      </c>
      <c r="P18" s="2">
        <f>GDP!P18+INWARD!P18</f>
        <v>125330</v>
      </c>
      <c r="Q18" s="3">
        <f t="shared" si="1"/>
        <v>5402151</v>
      </c>
      <c r="R18" s="115">
        <f t="shared" si="0"/>
        <v>5.1335583502352584</v>
      </c>
      <c r="S18" s="162"/>
    </row>
    <row r="19" spans="2:19" ht="32.25" customHeight="1" x14ac:dyDescent="0.35">
      <c r="B19" s="7" t="s">
        <v>27</v>
      </c>
      <c r="C19" s="2">
        <f>GDP!C19+INWARD!C19</f>
        <v>11097</v>
      </c>
      <c r="D19" s="2">
        <f>GDP!D19+INWARD!D19</f>
        <v>131778</v>
      </c>
      <c r="E19" s="2">
        <f>GDP!E19+INWARD!E19</f>
        <v>53507</v>
      </c>
      <c r="F19" s="2">
        <f>GDP!F19+INWARD!F19</f>
        <v>415128</v>
      </c>
      <c r="G19" s="2">
        <f>GDP!G19+INWARD!G19</f>
        <v>48096</v>
      </c>
      <c r="H19" s="2">
        <f>GDP!H19+INWARD!H19</f>
        <v>142867</v>
      </c>
      <c r="I19" s="2">
        <f>GDP!I19+INWARD!I19</f>
        <v>1051550</v>
      </c>
      <c r="J19" s="2">
        <f>GDP!J19+INWARD!J19</f>
        <v>1398553</v>
      </c>
      <c r="K19" s="2">
        <f>GDP!K19+INWARD!K19</f>
        <v>0</v>
      </c>
      <c r="L19" s="2">
        <f>GDP!L19+INWARD!L19</f>
        <v>38927</v>
      </c>
      <c r="M19" s="2">
        <f>GDP!M19+INWARD!M19</f>
        <v>179607</v>
      </c>
      <c r="N19" s="2">
        <f>GDP!N19+INWARD!N19</f>
        <v>490649</v>
      </c>
      <c r="O19" s="2">
        <f>GDP!O19+INWARD!O19</f>
        <v>0</v>
      </c>
      <c r="P19" s="2">
        <f>GDP!P19+INWARD!P19</f>
        <v>167437</v>
      </c>
      <c r="Q19" s="3">
        <f t="shared" si="1"/>
        <v>4129196</v>
      </c>
      <c r="R19" s="115">
        <f t="shared" si="0"/>
        <v>3.9238941313484257</v>
      </c>
      <c r="S19" s="162"/>
    </row>
    <row r="20" spans="2:19" ht="32.25" customHeight="1" x14ac:dyDescent="0.35">
      <c r="B20" s="7" t="s">
        <v>28</v>
      </c>
      <c r="C20" s="2">
        <f>GDP!C20+INWARD!C20</f>
        <v>26653</v>
      </c>
      <c r="D20" s="2">
        <f>GDP!D20+INWARD!D20</f>
        <v>125199</v>
      </c>
      <c r="E20" s="2">
        <f>GDP!E20+INWARD!E20</f>
        <v>146598</v>
      </c>
      <c r="F20" s="2">
        <f>GDP!F20+INWARD!F20</f>
        <v>520809</v>
      </c>
      <c r="G20" s="2">
        <f>GDP!G20+INWARD!G20</f>
        <v>197969</v>
      </c>
      <c r="H20" s="2">
        <f>GDP!H20+INWARD!H20</f>
        <v>98456</v>
      </c>
      <c r="I20" s="2">
        <f>GDP!I20+INWARD!I20</f>
        <v>687554</v>
      </c>
      <c r="J20" s="2">
        <f>GDP!J20+INWARD!J20</f>
        <v>490116</v>
      </c>
      <c r="K20" s="2">
        <f>GDP!K20+INWARD!K20</f>
        <v>51097</v>
      </c>
      <c r="L20" s="2">
        <f>GDP!L20+INWARD!L20</f>
        <v>188960</v>
      </c>
      <c r="M20" s="2">
        <f>GDP!M20+INWARD!M20</f>
        <v>115119</v>
      </c>
      <c r="N20" s="2">
        <f>GDP!N20+INWARD!N20</f>
        <v>307654</v>
      </c>
      <c r="O20" s="2">
        <f>GDP!O20+INWARD!O20</f>
        <v>1515261</v>
      </c>
      <c r="P20" s="2">
        <f>GDP!P20+INWARD!P20</f>
        <v>194310</v>
      </c>
      <c r="Q20" s="3">
        <f t="shared" si="1"/>
        <v>4665755</v>
      </c>
      <c r="R20" s="115">
        <f t="shared" si="0"/>
        <v>4.4337756461087281</v>
      </c>
      <c r="S20" s="162"/>
    </row>
    <row r="21" spans="2:19" ht="32.25" customHeight="1" x14ac:dyDescent="0.35">
      <c r="B21" s="7" t="s">
        <v>29</v>
      </c>
      <c r="C21" s="2">
        <f>GDP!C21+INWARD!C21</f>
        <v>1023493</v>
      </c>
      <c r="D21" s="2">
        <f>GDP!D21+INWARD!D21</f>
        <v>158500</v>
      </c>
      <c r="E21" s="2">
        <f>GDP!E21+INWARD!E21</f>
        <v>91659</v>
      </c>
      <c r="F21" s="2">
        <f>GDP!F21+INWARD!F21</f>
        <v>738577</v>
      </c>
      <c r="G21" s="2">
        <f>GDP!G21+INWARD!G21</f>
        <v>133586</v>
      </c>
      <c r="H21" s="2">
        <f>GDP!H21+INWARD!H21</f>
        <v>128564</v>
      </c>
      <c r="I21" s="2">
        <f>GDP!I21+INWARD!I21</f>
        <v>938008</v>
      </c>
      <c r="J21" s="2">
        <f>GDP!J21+INWARD!J21</f>
        <v>485905</v>
      </c>
      <c r="K21" s="2">
        <f>GDP!K21+INWARD!K21</f>
        <v>0</v>
      </c>
      <c r="L21" s="2">
        <f>GDP!L21+INWARD!L21</f>
        <v>207679</v>
      </c>
      <c r="M21" s="2">
        <f>GDP!M21+INWARD!M21</f>
        <v>230421</v>
      </c>
      <c r="N21" s="2">
        <f>GDP!N21+INWARD!N21</f>
        <v>402286</v>
      </c>
      <c r="O21" s="2">
        <f>GDP!O21+INWARD!O21</f>
        <v>128741</v>
      </c>
      <c r="P21" s="2">
        <f>GDP!P21+INWARD!P21</f>
        <v>103671</v>
      </c>
      <c r="Q21" s="3">
        <f t="shared" si="1"/>
        <v>4771090</v>
      </c>
      <c r="R21" s="115">
        <f t="shared" si="0"/>
        <v>4.5338734347159004</v>
      </c>
      <c r="S21" s="162"/>
    </row>
    <row r="22" spans="2:19" ht="32.25" customHeight="1" x14ac:dyDescent="0.35">
      <c r="B22" s="7" t="s">
        <v>30</v>
      </c>
      <c r="C22" s="2">
        <f>GDP!C22+INWARD!C22</f>
        <v>0</v>
      </c>
      <c r="D22" s="2">
        <f>GDP!D22+INWARD!D22</f>
        <v>24923</v>
      </c>
      <c r="E22" s="2">
        <f>GDP!E22+INWARD!E22</f>
        <v>29106</v>
      </c>
      <c r="F22" s="2">
        <f>GDP!F22+INWARD!F22</f>
        <v>98753</v>
      </c>
      <c r="G22" s="2">
        <f>GDP!G22+INWARD!G22</f>
        <v>10855</v>
      </c>
      <c r="H22" s="2">
        <f>GDP!H22+INWARD!H22</f>
        <v>72280</v>
      </c>
      <c r="I22" s="2">
        <f>GDP!I22+INWARD!I22</f>
        <v>270781</v>
      </c>
      <c r="J22" s="2">
        <f>GDP!J22+INWARD!J22</f>
        <v>176451</v>
      </c>
      <c r="K22" s="2">
        <f>GDP!K22+INWARD!K22</f>
        <v>0</v>
      </c>
      <c r="L22" s="2">
        <f>GDP!L22+INWARD!L22</f>
        <v>15942</v>
      </c>
      <c r="M22" s="2">
        <f>GDP!M22+INWARD!M22</f>
        <v>49232</v>
      </c>
      <c r="N22" s="2">
        <f>GDP!N22+INWARD!N22</f>
        <v>121316</v>
      </c>
      <c r="O22" s="2">
        <f>GDP!O22+INWARD!O22</f>
        <v>0</v>
      </c>
      <c r="P22" s="2">
        <f>GDP!P22+INWARD!P22</f>
        <v>41248</v>
      </c>
      <c r="Q22" s="3">
        <f t="shared" si="1"/>
        <v>910887</v>
      </c>
      <c r="R22" s="115">
        <f t="shared" si="0"/>
        <v>0.86559808583113362</v>
      </c>
      <c r="S22" s="162"/>
    </row>
    <row r="23" spans="2:19" ht="32.25" customHeight="1" x14ac:dyDescent="0.35">
      <c r="B23" s="7" t="s">
        <v>31</v>
      </c>
      <c r="C23" s="2">
        <f>GDP!C23+INWARD!C23</f>
        <v>0</v>
      </c>
      <c r="D23" s="2">
        <f>GDP!D23+INWARD!D23</f>
        <v>0</v>
      </c>
      <c r="E23" s="2">
        <f>GDP!E23+INWARD!E23</f>
        <v>0</v>
      </c>
      <c r="F23" s="2">
        <f>GDP!F23+INWARD!F23</f>
        <v>0</v>
      </c>
      <c r="G23" s="2">
        <f>GDP!G23+INWARD!G23</f>
        <v>0</v>
      </c>
      <c r="H23" s="2">
        <f>GDP!H23+INWARD!H23</f>
        <v>0</v>
      </c>
      <c r="I23" s="2">
        <f>GDP!I23+INWARD!I23</f>
        <v>0</v>
      </c>
      <c r="J23" s="2">
        <f>GDP!J23+INWARD!J23</f>
        <v>0</v>
      </c>
      <c r="K23" s="2">
        <f>GDP!K23+INWARD!K23</f>
        <v>0</v>
      </c>
      <c r="L23" s="2">
        <f>GDP!L23+INWARD!L23</f>
        <v>0</v>
      </c>
      <c r="M23" s="2">
        <f>GDP!M23+INWARD!M23</f>
        <v>0</v>
      </c>
      <c r="N23" s="2">
        <f>GDP!N23+INWARD!N23</f>
        <v>0</v>
      </c>
      <c r="O23" s="2">
        <f>GDP!O23+INWARD!O23</f>
        <v>0</v>
      </c>
      <c r="P23" s="2">
        <f>GDP!P23+INWARD!P23</f>
        <v>0</v>
      </c>
      <c r="Q23" s="3">
        <f t="shared" si="1"/>
        <v>0</v>
      </c>
      <c r="R23" s="115">
        <f t="shared" si="0"/>
        <v>0</v>
      </c>
      <c r="S23" s="162"/>
    </row>
    <row r="24" spans="2:19" ht="32.25" customHeight="1" x14ac:dyDescent="0.35">
      <c r="B24" s="7" t="s">
        <v>32</v>
      </c>
      <c r="C24" s="2">
        <f>GDP!C24+INWARD!C24</f>
        <v>4972</v>
      </c>
      <c r="D24" s="2">
        <f>GDP!D24+INWARD!D24</f>
        <v>102352</v>
      </c>
      <c r="E24" s="2">
        <f>GDP!E24+INWARD!E24</f>
        <v>36996</v>
      </c>
      <c r="F24" s="2">
        <f>GDP!F24+INWARD!F24</f>
        <v>591733</v>
      </c>
      <c r="G24" s="2">
        <f>GDP!G24+INWARD!G24</f>
        <v>250398</v>
      </c>
      <c r="H24" s="2">
        <f>GDP!H24+INWARD!H24</f>
        <v>184386</v>
      </c>
      <c r="I24" s="2">
        <f>GDP!I24+INWARD!I24</f>
        <v>1100971</v>
      </c>
      <c r="J24" s="2">
        <f>GDP!J24+INWARD!J24</f>
        <v>567048</v>
      </c>
      <c r="K24" s="2">
        <f>GDP!K24+INWARD!K24</f>
        <v>0</v>
      </c>
      <c r="L24" s="2">
        <f>GDP!L24+INWARD!L24</f>
        <v>240638</v>
      </c>
      <c r="M24" s="2">
        <f>GDP!M24+INWARD!M24</f>
        <v>42630</v>
      </c>
      <c r="N24" s="2">
        <f>GDP!N24+INWARD!N24</f>
        <v>200037</v>
      </c>
      <c r="O24" s="2">
        <f>GDP!O24+INWARD!O24</f>
        <v>6419587</v>
      </c>
      <c r="P24" s="2">
        <f>GDP!P24+INWARD!P24</f>
        <v>202187</v>
      </c>
      <c r="Q24" s="3">
        <f t="shared" si="1"/>
        <v>9943935</v>
      </c>
      <c r="R24" s="115">
        <f t="shared" si="0"/>
        <v>9.449526781729471</v>
      </c>
      <c r="S24" s="162"/>
    </row>
    <row r="25" spans="2:19" ht="32.25" customHeight="1" x14ac:dyDescent="0.35">
      <c r="B25" s="7" t="s">
        <v>33</v>
      </c>
      <c r="C25" s="2">
        <f>GDP!C25+INWARD!C25</f>
        <v>0</v>
      </c>
      <c r="D25" s="2">
        <f>GDP!D25+INWARD!D25</f>
        <v>132535</v>
      </c>
      <c r="E25" s="2">
        <f>GDP!E25+INWARD!E25</f>
        <v>42588</v>
      </c>
      <c r="F25" s="2">
        <f>GDP!F25+INWARD!F25</f>
        <v>500441</v>
      </c>
      <c r="G25" s="2">
        <f>GDP!G25+INWARD!G25</f>
        <v>46532</v>
      </c>
      <c r="H25" s="2">
        <f>GDP!H25+INWARD!H25</f>
        <v>205494</v>
      </c>
      <c r="I25" s="2">
        <f>GDP!I25+INWARD!I25</f>
        <v>264290</v>
      </c>
      <c r="J25" s="2">
        <f>GDP!J25+INWARD!J25</f>
        <v>418314</v>
      </c>
      <c r="K25" s="2">
        <f>GDP!K25+INWARD!K25</f>
        <v>0</v>
      </c>
      <c r="L25" s="2">
        <f>GDP!L25+INWARD!L25</f>
        <v>38322</v>
      </c>
      <c r="M25" s="2">
        <f>GDP!M25+INWARD!M25</f>
        <v>176804</v>
      </c>
      <c r="N25" s="2">
        <f>GDP!N25+INWARD!N25</f>
        <v>308143</v>
      </c>
      <c r="O25" s="2">
        <f>GDP!O25+INWARD!O25</f>
        <v>117149</v>
      </c>
      <c r="P25" s="2">
        <f>GDP!P25+INWARD!P25</f>
        <v>12444</v>
      </c>
      <c r="Q25" s="3">
        <f t="shared" si="1"/>
        <v>2263056</v>
      </c>
      <c r="R25" s="115">
        <f t="shared" si="0"/>
        <v>2.1505378183338459</v>
      </c>
      <c r="S25" s="162"/>
    </row>
    <row r="26" spans="2:19" ht="32.25" customHeight="1" x14ac:dyDescent="0.35">
      <c r="B26" s="7" t="s">
        <v>34</v>
      </c>
      <c r="C26" s="2">
        <f>GDP!C26+INWARD!C26</f>
        <v>0</v>
      </c>
      <c r="D26" s="2">
        <f>GDP!D26+INWARD!D26</f>
        <v>57828</v>
      </c>
      <c r="E26" s="2">
        <f>GDP!E26+INWARD!E26</f>
        <v>20537</v>
      </c>
      <c r="F26" s="2">
        <f>GDP!F26+INWARD!F26</f>
        <v>94574</v>
      </c>
      <c r="G26" s="2">
        <f>GDP!G26+INWARD!G26</f>
        <v>23090</v>
      </c>
      <c r="H26" s="2">
        <f>GDP!H26+INWARD!H26</f>
        <v>12546</v>
      </c>
      <c r="I26" s="2">
        <f>GDP!I26+INWARD!I26</f>
        <v>431679</v>
      </c>
      <c r="J26" s="2">
        <f>GDP!J26+INWARD!J26</f>
        <v>217454</v>
      </c>
      <c r="K26" s="2">
        <f>GDP!K26+INWARD!K26</f>
        <v>28871</v>
      </c>
      <c r="L26" s="2">
        <f>GDP!L26+INWARD!L26</f>
        <v>8891</v>
      </c>
      <c r="M26" s="2">
        <f>GDP!M26+INWARD!M26</f>
        <v>73379</v>
      </c>
      <c r="N26" s="2">
        <f>GDP!N26+INWARD!N26</f>
        <v>41524</v>
      </c>
      <c r="O26" s="2">
        <f>GDP!O26+INWARD!O26</f>
        <v>0</v>
      </c>
      <c r="P26" s="2">
        <f>GDP!P26+INWARD!P26</f>
        <v>65526</v>
      </c>
      <c r="Q26" s="3">
        <f t="shared" si="1"/>
        <v>1075899</v>
      </c>
      <c r="R26" s="115">
        <f t="shared" si="0"/>
        <v>1.0224057593835796</v>
      </c>
      <c r="S26" s="162"/>
    </row>
    <row r="27" spans="2:19" ht="32.25" customHeight="1" x14ac:dyDescent="0.35">
      <c r="B27" s="7" t="s">
        <v>35</v>
      </c>
      <c r="C27" s="2">
        <f>GDP!C27+INWARD!C27</f>
        <v>0</v>
      </c>
      <c r="D27" s="2">
        <f>GDP!D27+INWARD!D27</f>
        <v>62377</v>
      </c>
      <c r="E27" s="2">
        <f>GDP!E27+INWARD!E27</f>
        <v>12420</v>
      </c>
      <c r="F27" s="2">
        <f>GDP!F27+INWARD!F27</f>
        <v>83348</v>
      </c>
      <c r="G27" s="2">
        <f>GDP!G27+INWARD!G27</f>
        <v>237503</v>
      </c>
      <c r="H27" s="2">
        <f>GDP!H27+INWARD!H27</f>
        <v>40882</v>
      </c>
      <c r="I27" s="2">
        <f>GDP!I27+INWARD!I27</f>
        <v>422012</v>
      </c>
      <c r="J27" s="2">
        <f>GDP!J27+INWARD!J27</f>
        <v>695562</v>
      </c>
      <c r="K27" s="2">
        <f>GDP!K27+INWARD!K27</f>
        <v>0</v>
      </c>
      <c r="L27" s="2">
        <f>GDP!L27+INWARD!L27</f>
        <v>20392</v>
      </c>
      <c r="M27" s="2">
        <f>GDP!M27+INWARD!M27</f>
        <v>21182</v>
      </c>
      <c r="N27" s="2">
        <f>GDP!N27+INWARD!N27</f>
        <v>52225</v>
      </c>
      <c r="O27" s="2">
        <f>GDP!O27+INWARD!O27</f>
        <v>1744279</v>
      </c>
      <c r="P27" s="2">
        <f>GDP!P27+INWARD!P27</f>
        <v>97208</v>
      </c>
      <c r="Q27" s="3">
        <f t="shared" si="1"/>
        <v>3489390</v>
      </c>
      <c r="R27" s="115">
        <f t="shared" si="0"/>
        <v>3.3158990135091391</v>
      </c>
      <c r="S27" s="162"/>
    </row>
    <row r="28" spans="2:19" ht="32.25" customHeight="1" x14ac:dyDescent="0.35">
      <c r="B28" s="7" t="s">
        <v>36</v>
      </c>
      <c r="C28" s="2">
        <f>GDP!C28+INWARD!C28</f>
        <v>23011</v>
      </c>
      <c r="D28" s="2">
        <f>GDP!D28+INWARD!D28</f>
        <v>202884</v>
      </c>
      <c r="E28" s="2">
        <f>GDP!E28+INWARD!E28</f>
        <v>58265</v>
      </c>
      <c r="F28" s="2">
        <f>GDP!F28+INWARD!F28</f>
        <v>518867</v>
      </c>
      <c r="G28" s="2">
        <f>GDP!G28+INWARD!G28</f>
        <v>39480</v>
      </c>
      <c r="H28" s="2">
        <f>GDP!H28+INWARD!H28</f>
        <v>146629</v>
      </c>
      <c r="I28" s="2">
        <f>GDP!I28+INWARD!I28</f>
        <v>377093</v>
      </c>
      <c r="J28" s="2">
        <f>GDP!J28+INWARD!J28</f>
        <v>344521</v>
      </c>
      <c r="K28" s="2">
        <f>GDP!K28+INWARD!K28</f>
        <v>0</v>
      </c>
      <c r="L28" s="2">
        <f>GDP!L28+INWARD!L28</f>
        <v>40638</v>
      </c>
      <c r="M28" s="2">
        <f>GDP!M28+INWARD!M28</f>
        <v>95669</v>
      </c>
      <c r="N28" s="2">
        <f>GDP!N28+INWARD!N28</f>
        <v>343838</v>
      </c>
      <c r="O28" s="2">
        <f>GDP!O28+INWARD!O28</f>
        <v>0</v>
      </c>
      <c r="P28" s="2">
        <f>GDP!P28+INWARD!P28</f>
        <v>176590</v>
      </c>
      <c r="Q28" s="3">
        <f t="shared" si="1"/>
        <v>2367485</v>
      </c>
      <c r="R28" s="115">
        <f t="shared" si="0"/>
        <v>2.2497746528756268</v>
      </c>
      <c r="S28" s="162"/>
    </row>
    <row r="29" spans="2:19" ht="32.25" customHeight="1" x14ac:dyDescent="0.35">
      <c r="B29" s="7" t="s">
        <v>199</v>
      </c>
      <c r="C29" s="2">
        <f>GDP!C29+INWARD!C29</f>
        <v>0</v>
      </c>
      <c r="D29" s="2">
        <f>GDP!D29+INWARD!D29</f>
        <v>33154</v>
      </c>
      <c r="E29" s="2">
        <f>GDP!E29+INWARD!E29</f>
        <v>10770</v>
      </c>
      <c r="F29" s="2">
        <f>GDP!F29+INWARD!F29</f>
        <v>31160</v>
      </c>
      <c r="G29" s="2">
        <f>GDP!G29+INWARD!G29</f>
        <v>6132</v>
      </c>
      <c r="H29" s="2">
        <f>GDP!H29+INWARD!H29</f>
        <v>20407</v>
      </c>
      <c r="I29" s="2">
        <f>GDP!I29+INWARD!I29</f>
        <v>276084</v>
      </c>
      <c r="J29" s="2">
        <f>GDP!J29+INWARD!J29</f>
        <v>170944</v>
      </c>
      <c r="K29" s="2">
        <f>GDP!K29+INWARD!K29</f>
        <v>0</v>
      </c>
      <c r="L29" s="2">
        <f>GDP!L29+INWARD!L29</f>
        <v>36551</v>
      </c>
      <c r="M29" s="2">
        <f>GDP!M29+INWARD!M29</f>
        <v>23041</v>
      </c>
      <c r="N29" s="2">
        <f>GDP!N29+INWARD!N29</f>
        <v>73999</v>
      </c>
      <c r="O29" s="2">
        <f>GDP!O29+INWARD!O29</f>
        <v>0</v>
      </c>
      <c r="P29" s="2">
        <f>GDP!P29+INWARD!P29</f>
        <v>30515</v>
      </c>
      <c r="Q29" s="3">
        <f t="shared" si="1"/>
        <v>712757</v>
      </c>
      <c r="R29" s="115">
        <f t="shared" si="0"/>
        <v>0.67731902515102449</v>
      </c>
      <c r="S29" s="162"/>
    </row>
    <row r="30" spans="2:19" ht="32.25" customHeight="1" x14ac:dyDescent="0.35">
      <c r="B30" s="7" t="s">
        <v>200</v>
      </c>
      <c r="C30" s="2">
        <f>GDP!C30+INWARD!C30</f>
        <v>136108</v>
      </c>
      <c r="D30" s="2">
        <f>GDP!D30+INWARD!D30</f>
        <v>24409</v>
      </c>
      <c r="E30" s="2">
        <f>GDP!E30+INWARD!E30</f>
        <v>6158</v>
      </c>
      <c r="F30" s="2">
        <f>GDP!F30+INWARD!F30</f>
        <v>73670</v>
      </c>
      <c r="G30" s="2">
        <f>GDP!G30+INWARD!G30</f>
        <v>49736</v>
      </c>
      <c r="H30" s="2">
        <f>GDP!H30+INWARD!H30</f>
        <v>17904</v>
      </c>
      <c r="I30" s="2">
        <f>GDP!I30+INWARD!I30</f>
        <v>137905</v>
      </c>
      <c r="J30" s="2">
        <f>GDP!J30+INWARD!J30</f>
        <v>107654</v>
      </c>
      <c r="K30" s="2">
        <f>GDP!K30+INWARD!K30</f>
        <v>0</v>
      </c>
      <c r="L30" s="2">
        <f>GDP!L30+INWARD!L30</f>
        <v>9774</v>
      </c>
      <c r="M30" s="2">
        <f>GDP!M30+INWARD!M30</f>
        <v>9138</v>
      </c>
      <c r="N30" s="2">
        <f>GDP!N30+INWARD!N30</f>
        <v>18416</v>
      </c>
      <c r="O30" s="2">
        <f>GDP!O30+INWARD!O30</f>
        <v>0</v>
      </c>
      <c r="P30" s="2">
        <f>GDP!P30+INWARD!P30</f>
        <v>21826</v>
      </c>
      <c r="Q30" s="3">
        <f t="shared" si="1"/>
        <v>612698</v>
      </c>
      <c r="R30" s="115">
        <f t="shared" si="0"/>
        <v>0.58223491606814437</v>
      </c>
      <c r="S30" s="162"/>
    </row>
    <row r="31" spans="2:19" ht="32.25" customHeight="1" x14ac:dyDescent="0.35">
      <c r="B31" s="7" t="s">
        <v>37</v>
      </c>
      <c r="C31" s="2">
        <f>GDP!C31+INWARD!C31</f>
        <v>0</v>
      </c>
      <c r="D31" s="2">
        <f>GDP!D31+INWARD!D31</f>
        <v>98531</v>
      </c>
      <c r="E31" s="2">
        <f>GDP!E31+INWARD!E31</f>
        <v>49405</v>
      </c>
      <c r="F31" s="2">
        <f>GDP!F31+INWARD!F31</f>
        <v>268908</v>
      </c>
      <c r="G31" s="2">
        <f>GDP!G31+INWARD!G31</f>
        <v>11353</v>
      </c>
      <c r="H31" s="2">
        <f>GDP!H31+INWARD!H31</f>
        <v>135248</v>
      </c>
      <c r="I31" s="2">
        <f>GDP!I31+INWARD!I31</f>
        <v>581525</v>
      </c>
      <c r="J31" s="2">
        <f>GDP!J31+INWARD!J31</f>
        <v>582167</v>
      </c>
      <c r="K31" s="2">
        <f>GDP!K31+INWARD!K31</f>
        <v>0</v>
      </c>
      <c r="L31" s="2">
        <f>GDP!L31+INWARD!L31</f>
        <v>41961</v>
      </c>
      <c r="M31" s="2">
        <f>GDP!M31+INWARD!M31</f>
        <v>95093</v>
      </c>
      <c r="N31" s="2">
        <f>GDP!N31+INWARD!N31</f>
        <v>259598</v>
      </c>
      <c r="O31" s="2">
        <f>GDP!O31+INWARD!O31</f>
        <v>0</v>
      </c>
      <c r="P31" s="2">
        <f>GDP!P31+INWARD!P31</f>
        <v>25456</v>
      </c>
      <c r="Q31" s="3">
        <f t="shared" si="1"/>
        <v>2149245</v>
      </c>
      <c r="R31" s="115">
        <f t="shared" si="0"/>
        <v>2.0423854528411698</v>
      </c>
      <c r="S31" s="162"/>
    </row>
    <row r="32" spans="2:19" ht="32.25" customHeight="1" x14ac:dyDescent="0.35">
      <c r="B32" s="7" t="s">
        <v>141</v>
      </c>
      <c r="C32" s="2">
        <f>GDP!C32+INWARD!C32</f>
        <v>0</v>
      </c>
      <c r="D32" s="2">
        <f>GDP!D32+INWARD!D32</f>
        <v>19781</v>
      </c>
      <c r="E32" s="2">
        <f>GDP!E32+INWARD!E32</f>
        <v>11878</v>
      </c>
      <c r="F32" s="2">
        <f>GDP!F32+INWARD!F32</f>
        <v>115798</v>
      </c>
      <c r="G32" s="2">
        <f>GDP!G32+INWARD!G32</f>
        <v>15152</v>
      </c>
      <c r="H32" s="2">
        <f>GDP!H32+INWARD!H32</f>
        <v>3014</v>
      </c>
      <c r="I32" s="2">
        <f>GDP!I32+INWARD!I32</f>
        <v>293868</v>
      </c>
      <c r="J32" s="2">
        <f>GDP!J32+INWARD!J32</f>
        <v>238420</v>
      </c>
      <c r="K32" s="2">
        <f>GDP!K32+INWARD!K32</f>
        <v>0</v>
      </c>
      <c r="L32" s="2">
        <f>GDP!L32+INWARD!L32</f>
        <v>50290</v>
      </c>
      <c r="M32" s="2">
        <f>GDP!M32+INWARD!M32</f>
        <v>32456</v>
      </c>
      <c r="N32" s="2">
        <f>GDP!N32+INWARD!N32</f>
        <v>66488</v>
      </c>
      <c r="O32" s="2">
        <f>GDP!O32+INWARD!O32</f>
        <v>354149</v>
      </c>
      <c r="P32" s="2">
        <f>GDP!P32+INWARD!P32</f>
        <v>2386</v>
      </c>
      <c r="Q32" s="3">
        <f t="shared" si="1"/>
        <v>1203680</v>
      </c>
      <c r="R32" s="115">
        <f t="shared" si="0"/>
        <v>1.1438335424187838</v>
      </c>
      <c r="S32" s="162"/>
    </row>
    <row r="33" spans="2:19" ht="32.25" customHeight="1" x14ac:dyDescent="0.35">
      <c r="B33" s="7" t="s">
        <v>156</v>
      </c>
      <c r="C33" s="2">
        <f>GDP!C33+INWARD!C33</f>
        <v>0</v>
      </c>
      <c r="D33" s="2">
        <f>GDP!D33+INWARD!D33</f>
        <v>16070</v>
      </c>
      <c r="E33" s="2">
        <f>GDP!E33+INWARD!E33</f>
        <v>9448</v>
      </c>
      <c r="F33" s="2">
        <f>GDP!F33+INWARD!F33</f>
        <v>49595</v>
      </c>
      <c r="G33" s="2">
        <f>GDP!G33+INWARD!G33</f>
        <v>29936</v>
      </c>
      <c r="H33" s="2">
        <f>GDP!H33+INWARD!H33</f>
        <v>17610</v>
      </c>
      <c r="I33" s="2">
        <f>GDP!I33+INWARD!I33</f>
        <v>273243</v>
      </c>
      <c r="J33" s="2">
        <f>GDP!J33+INWARD!J33</f>
        <v>125309</v>
      </c>
      <c r="K33" s="2">
        <f>GDP!K33+INWARD!K33</f>
        <v>0</v>
      </c>
      <c r="L33" s="2">
        <f>GDP!L33+INWARD!L33</f>
        <v>33535</v>
      </c>
      <c r="M33" s="2">
        <f>GDP!M33+INWARD!M33</f>
        <v>14453</v>
      </c>
      <c r="N33" s="2">
        <f>GDP!N33+INWARD!N33</f>
        <v>29821</v>
      </c>
      <c r="O33" s="2">
        <f>GDP!O33+INWARD!O33</f>
        <v>0</v>
      </c>
      <c r="P33" s="2">
        <f>GDP!P33+INWARD!P33</f>
        <v>56002</v>
      </c>
      <c r="Q33" s="3">
        <f t="shared" si="1"/>
        <v>655022</v>
      </c>
      <c r="R33" s="115">
        <f t="shared" si="0"/>
        <v>0.62245458479183557</v>
      </c>
      <c r="S33" s="162"/>
    </row>
    <row r="34" spans="2:19" ht="32.25" customHeight="1" x14ac:dyDescent="0.35">
      <c r="B34" s="7" t="s">
        <v>142</v>
      </c>
      <c r="C34" s="2">
        <f>GDP!C34+INWARD!C34</f>
        <v>0</v>
      </c>
      <c r="D34" s="2">
        <f>GDP!D34+INWARD!D34</f>
        <v>9741</v>
      </c>
      <c r="E34" s="2">
        <f>GDP!E34+INWARD!E34</f>
        <v>4209</v>
      </c>
      <c r="F34" s="2">
        <f>GDP!F34+INWARD!F34</f>
        <v>22944</v>
      </c>
      <c r="G34" s="2">
        <f>GDP!G34+INWARD!G34</f>
        <v>28049</v>
      </c>
      <c r="H34" s="2">
        <f>GDP!H34+INWARD!H34</f>
        <v>18933</v>
      </c>
      <c r="I34" s="2">
        <f>GDP!I34+INWARD!I34</f>
        <v>337644</v>
      </c>
      <c r="J34" s="2">
        <f>GDP!J34+INWARD!J34</f>
        <v>255875</v>
      </c>
      <c r="K34" s="2">
        <f>GDP!K34+INWARD!K34</f>
        <v>73441</v>
      </c>
      <c r="L34" s="2">
        <f>GDP!L34+INWARD!L34</f>
        <v>79725</v>
      </c>
      <c r="M34" s="2">
        <f>GDP!M34+INWARD!M34</f>
        <v>11067</v>
      </c>
      <c r="N34" s="2">
        <f>GDP!N34+INWARD!N34</f>
        <v>45723</v>
      </c>
      <c r="O34" s="2">
        <f>GDP!O34+INWARD!O34</f>
        <v>3006802</v>
      </c>
      <c r="P34" s="2">
        <f>GDP!P34+INWARD!P34</f>
        <v>27619</v>
      </c>
      <c r="Q34" s="3">
        <f t="shared" si="1"/>
        <v>3921772</v>
      </c>
      <c r="R34" s="115">
        <f t="shared" si="0"/>
        <v>3.7267831643948548</v>
      </c>
      <c r="S34" s="162"/>
    </row>
    <row r="35" spans="2:19" ht="32.25" customHeight="1" x14ac:dyDescent="0.35">
      <c r="B35" s="7" t="s">
        <v>143</v>
      </c>
      <c r="C35" s="2">
        <f>GDP!C35+INWARD!C35</f>
        <v>0</v>
      </c>
      <c r="D35" s="2">
        <f>GDP!D35+INWARD!D35</f>
        <v>21238</v>
      </c>
      <c r="E35" s="2">
        <f>GDP!E35+INWARD!E35</f>
        <v>15108</v>
      </c>
      <c r="F35" s="2">
        <f>GDP!F35+INWARD!F35</f>
        <v>123416</v>
      </c>
      <c r="G35" s="2">
        <f>GDP!G35+INWARD!G35</f>
        <v>30262</v>
      </c>
      <c r="H35" s="2">
        <f>GDP!H35+INWARD!H35</f>
        <v>6061</v>
      </c>
      <c r="I35" s="2">
        <f>GDP!I35+INWARD!I35</f>
        <v>367487</v>
      </c>
      <c r="J35" s="2">
        <f>GDP!J35+INWARD!J35</f>
        <v>148997</v>
      </c>
      <c r="K35" s="2">
        <f>GDP!K35+INWARD!K35</f>
        <v>0</v>
      </c>
      <c r="L35" s="2">
        <f>GDP!L35+INWARD!L35</f>
        <v>32444</v>
      </c>
      <c r="M35" s="2">
        <f>GDP!M35+INWARD!M35</f>
        <v>33522</v>
      </c>
      <c r="N35" s="2">
        <f>GDP!N35+INWARD!N35</f>
        <v>65805</v>
      </c>
      <c r="O35" s="2">
        <f>GDP!O35+INWARD!O35</f>
        <v>664085</v>
      </c>
      <c r="P35" s="2">
        <f>GDP!P35+INWARD!P35</f>
        <v>111813</v>
      </c>
      <c r="Q35" s="3">
        <f t="shared" si="1"/>
        <v>1620238</v>
      </c>
      <c r="R35" s="115">
        <f t="shared" si="0"/>
        <v>1.539680455853321</v>
      </c>
      <c r="S35" s="162"/>
    </row>
    <row r="36" spans="2:19" ht="32.25" customHeight="1" x14ac:dyDescent="0.35">
      <c r="B36" s="7" t="s">
        <v>157</v>
      </c>
      <c r="C36" s="2">
        <f>GDP!C36+INWARD!C36</f>
        <v>0</v>
      </c>
      <c r="D36" s="2">
        <f>GDP!D36+INWARD!D36</f>
        <v>68896</v>
      </c>
      <c r="E36" s="2">
        <f>GDP!E36+INWARD!E36</f>
        <v>28203</v>
      </c>
      <c r="F36" s="2">
        <f>GDP!F36+INWARD!F36</f>
        <v>209323</v>
      </c>
      <c r="G36" s="2">
        <f>GDP!G36+INWARD!G36</f>
        <v>87303</v>
      </c>
      <c r="H36" s="2">
        <f>GDP!H36+INWARD!H36</f>
        <v>27306</v>
      </c>
      <c r="I36" s="2">
        <f>GDP!I36+INWARD!I36</f>
        <v>373838</v>
      </c>
      <c r="J36" s="2">
        <f>GDP!J36+INWARD!J36</f>
        <v>358873</v>
      </c>
      <c r="K36" s="2">
        <f>GDP!K36+INWARD!K36</f>
        <v>164197</v>
      </c>
      <c r="L36" s="2">
        <f>GDP!L36+INWARD!L36</f>
        <v>8894</v>
      </c>
      <c r="M36" s="2">
        <f>GDP!M36+INWARD!M36</f>
        <v>84926</v>
      </c>
      <c r="N36" s="2">
        <f>GDP!N36+INWARD!N36</f>
        <v>74355</v>
      </c>
      <c r="O36" s="2">
        <f>GDP!O36+INWARD!O36</f>
        <v>689539</v>
      </c>
      <c r="P36" s="2">
        <f>GDP!P36+INWARD!P36</f>
        <v>18242</v>
      </c>
      <c r="Q36" s="3">
        <f t="shared" si="1"/>
        <v>2193895</v>
      </c>
      <c r="R36" s="115">
        <f t="shared" si="0"/>
        <v>2.0848154738342899</v>
      </c>
      <c r="S36" s="162"/>
    </row>
    <row r="37" spans="2:19" ht="32.25" customHeight="1" x14ac:dyDescent="0.35">
      <c r="B37" s="7" t="s">
        <v>38</v>
      </c>
      <c r="C37" s="2">
        <f>GDP!C37+INWARD!C37</f>
        <v>0</v>
      </c>
      <c r="D37" s="2">
        <f>GDP!D37+INWARD!D37</f>
        <v>14047</v>
      </c>
      <c r="E37" s="2">
        <f>GDP!E37+INWARD!E37</f>
        <v>5684</v>
      </c>
      <c r="F37" s="2">
        <f>GDP!F37+INWARD!F37</f>
        <v>40629</v>
      </c>
      <c r="G37" s="2">
        <f>GDP!G37+INWARD!G37</f>
        <v>17945</v>
      </c>
      <c r="H37" s="2">
        <f>GDP!H37+INWARD!H37</f>
        <v>11988</v>
      </c>
      <c r="I37" s="2">
        <f>GDP!I37+INWARD!I37</f>
        <v>223383</v>
      </c>
      <c r="J37" s="2">
        <f>GDP!J37+INWARD!J37</f>
        <v>235165</v>
      </c>
      <c r="K37" s="2">
        <f>GDP!K37+INWARD!K37</f>
        <v>0</v>
      </c>
      <c r="L37" s="2">
        <f>GDP!L37+INWARD!L37</f>
        <v>2466</v>
      </c>
      <c r="M37" s="2">
        <f>GDP!M37+INWARD!M37</f>
        <v>51495</v>
      </c>
      <c r="N37" s="2">
        <f>GDP!N37+INWARD!N37</f>
        <v>30889</v>
      </c>
      <c r="O37" s="2">
        <f>GDP!O37+INWARD!O37</f>
        <v>252471</v>
      </c>
      <c r="P37" s="2">
        <f>GDP!P37+INWARD!P37</f>
        <v>1798</v>
      </c>
      <c r="Q37" s="3">
        <f t="shared" si="1"/>
        <v>887960</v>
      </c>
      <c r="R37" s="115">
        <f t="shared" si="0"/>
        <v>0.84381100651849605</v>
      </c>
      <c r="S37" s="162"/>
    </row>
    <row r="38" spans="2:19" ht="32.25" customHeight="1" x14ac:dyDescent="0.35">
      <c r="B38" s="7" t="s">
        <v>39</v>
      </c>
      <c r="C38" s="2">
        <f>GDP!C38+INWARD!C38</f>
        <v>0</v>
      </c>
      <c r="D38" s="2">
        <f>GDP!D38+INWARD!D38</f>
        <v>55814</v>
      </c>
      <c r="E38" s="2">
        <f>GDP!E38+INWARD!E38</f>
        <v>40976</v>
      </c>
      <c r="F38" s="2">
        <f>GDP!F38+INWARD!F38</f>
        <v>258933</v>
      </c>
      <c r="G38" s="2">
        <f>GDP!G38+INWARD!G38</f>
        <v>19952</v>
      </c>
      <c r="H38" s="2">
        <f>GDP!H38+INWARD!H38</f>
        <v>108309</v>
      </c>
      <c r="I38" s="2">
        <f>GDP!I38+INWARD!I38</f>
        <v>147165</v>
      </c>
      <c r="J38" s="2">
        <f>GDP!J38+INWARD!J38</f>
        <v>116524</v>
      </c>
      <c r="K38" s="2">
        <f>GDP!K38+INWARD!K38</f>
        <v>0</v>
      </c>
      <c r="L38" s="2">
        <f>GDP!L38+INWARD!L38</f>
        <v>10777</v>
      </c>
      <c r="M38" s="2">
        <f>GDP!M38+INWARD!M38</f>
        <v>94596</v>
      </c>
      <c r="N38" s="2">
        <f>GDP!N38+INWARD!N38</f>
        <v>158798</v>
      </c>
      <c r="O38" s="2">
        <f>GDP!O38+INWARD!O38</f>
        <v>11903</v>
      </c>
      <c r="P38" s="2">
        <f>GDP!P38+INWARD!P38</f>
        <v>16178</v>
      </c>
      <c r="Q38" s="3">
        <f t="shared" si="1"/>
        <v>1039925</v>
      </c>
      <c r="R38" s="115">
        <f t="shared" si="0"/>
        <v>0.98822037136103769</v>
      </c>
      <c r="S38" s="162"/>
    </row>
    <row r="39" spans="2:19" ht="32.25" customHeight="1" x14ac:dyDescent="0.35">
      <c r="B39" s="7" t="s">
        <v>40</v>
      </c>
      <c r="C39" s="2">
        <f>GDP!C39+INWARD!C39</f>
        <v>0</v>
      </c>
      <c r="D39" s="2">
        <f>GDP!D39+INWARD!D39</f>
        <v>10450</v>
      </c>
      <c r="E39" s="2">
        <f>GDP!E39+INWARD!E39</f>
        <v>28221</v>
      </c>
      <c r="F39" s="2">
        <f>GDP!F39+INWARD!F39</f>
        <v>74165</v>
      </c>
      <c r="G39" s="2">
        <f>GDP!G39+INWARD!G39</f>
        <v>12331</v>
      </c>
      <c r="H39" s="2">
        <f>GDP!H39+INWARD!H39</f>
        <v>25288</v>
      </c>
      <c r="I39" s="2">
        <f>GDP!I39+INWARD!I39</f>
        <v>438984</v>
      </c>
      <c r="J39" s="2">
        <f>GDP!J39+INWARD!J39</f>
        <v>308585</v>
      </c>
      <c r="K39" s="2">
        <f>GDP!K39+INWARD!K39</f>
        <v>0</v>
      </c>
      <c r="L39" s="2">
        <f>GDP!L39+INWARD!L39</f>
        <v>26018</v>
      </c>
      <c r="M39" s="2">
        <f>GDP!M39+INWARD!M39</f>
        <v>32812</v>
      </c>
      <c r="N39" s="2">
        <f>GDP!N39+INWARD!N39</f>
        <v>123470</v>
      </c>
      <c r="O39" s="2">
        <f>GDP!O39+INWARD!O39</f>
        <v>137610</v>
      </c>
      <c r="P39" s="2">
        <f>GDP!P39+INWARD!P39</f>
        <v>1924</v>
      </c>
      <c r="Q39" s="3">
        <f t="shared" si="1"/>
        <v>1219858</v>
      </c>
      <c r="R39" s="115">
        <f t="shared" si="0"/>
        <v>1.1592071791405465</v>
      </c>
      <c r="S39" s="162"/>
    </row>
    <row r="40" spans="2:19" ht="32.25" customHeight="1" x14ac:dyDescent="0.35">
      <c r="B40" s="7" t="s">
        <v>41</v>
      </c>
      <c r="C40" s="2">
        <f>GDP!C40+INWARD!C40</f>
        <v>0</v>
      </c>
      <c r="D40" s="2">
        <f>GDP!D40+INWARD!D40</f>
        <v>15741</v>
      </c>
      <c r="E40" s="2">
        <f>GDP!E40+INWARD!E40</f>
        <v>2804</v>
      </c>
      <c r="F40" s="2">
        <f>GDP!F40+INWARD!F40</f>
        <v>24393</v>
      </c>
      <c r="G40" s="2">
        <f>GDP!G40+INWARD!G40</f>
        <v>27669</v>
      </c>
      <c r="H40" s="2">
        <f>GDP!H40+INWARD!H40</f>
        <v>8835</v>
      </c>
      <c r="I40" s="2">
        <f>GDP!I40+INWARD!I40</f>
        <v>404937</v>
      </c>
      <c r="J40" s="2">
        <f>GDP!J40+INWARD!J40</f>
        <v>383872</v>
      </c>
      <c r="K40" s="2">
        <f>GDP!K40+INWARD!K40</f>
        <v>0</v>
      </c>
      <c r="L40" s="2">
        <f>GDP!L40+INWARD!L40</f>
        <v>13954</v>
      </c>
      <c r="M40" s="2">
        <f>GDP!M40+INWARD!M40</f>
        <v>4786</v>
      </c>
      <c r="N40" s="2">
        <f>GDP!N40+INWARD!N40</f>
        <v>30248</v>
      </c>
      <c r="O40" s="2">
        <f>GDP!O40+INWARD!O40</f>
        <v>0</v>
      </c>
      <c r="P40" s="2">
        <f>GDP!P40+INWARD!P40</f>
        <v>28130</v>
      </c>
      <c r="Q40" s="3">
        <f t="shared" si="1"/>
        <v>945369</v>
      </c>
      <c r="R40" s="115">
        <f t="shared" si="0"/>
        <v>0.89836565545901181</v>
      </c>
      <c r="S40" s="162"/>
    </row>
    <row r="41" spans="2:19" ht="32.25" customHeight="1" x14ac:dyDescent="0.35">
      <c r="B41" s="7" t="s">
        <v>42</v>
      </c>
      <c r="C41" s="2">
        <f>GDP!C41+INWARD!C41</f>
        <v>0</v>
      </c>
      <c r="D41" s="2">
        <f>GDP!D41+INWARD!D41</f>
        <v>-885</v>
      </c>
      <c r="E41" s="2">
        <f>GDP!E41+INWARD!E41</f>
        <v>524</v>
      </c>
      <c r="F41" s="2">
        <f>GDP!F41+INWARD!F41</f>
        <v>6290</v>
      </c>
      <c r="G41" s="2">
        <f>GDP!G41+INWARD!G41</f>
        <v>1224</v>
      </c>
      <c r="H41" s="2">
        <f>GDP!H41+INWARD!H41</f>
        <v>1527</v>
      </c>
      <c r="I41" s="2">
        <f>GDP!I41+INWARD!I41</f>
        <v>303713</v>
      </c>
      <c r="J41" s="2">
        <f>GDP!J41+INWARD!J41</f>
        <v>139113</v>
      </c>
      <c r="K41" s="2">
        <f>GDP!K41+INWARD!K41</f>
        <v>30561</v>
      </c>
      <c r="L41" s="2">
        <f>GDP!L41+INWARD!L41</f>
        <v>6603</v>
      </c>
      <c r="M41" s="2">
        <f>GDP!M41+INWARD!M41</f>
        <v>3434</v>
      </c>
      <c r="N41" s="2">
        <f>GDP!N41+INWARD!N41</f>
        <v>1057</v>
      </c>
      <c r="O41" s="2">
        <f>GDP!O41+INWARD!O41</f>
        <v>10399</v>
      </c>
      <c r="P41" s="2">
        <f>GDP!P41+INWARD!P41</f>
        <v>2467</v>
      </c>
      <c r="Q41" s="3">
        <f t="shared" si="1"/>
        <v>506027</v>
      </c>
      <c r="R41" s="115">
        <f t="shared" si="0"/>
        <v>0.48086755281266613</v>
      </c>
      <c r="S41" s="162"/>
    </row>
    <row r="42" spans="2:19" ht="32.25" customHeight="1" x14ac:dyDescent="0.35">
      <c r="B42" s="7" t="s">
        <v>43</v>
      </c>
      <c r="C42" s="2">
        <f>GDP!C42+INWARD!C42</f>
        <v>28914</v>
      </c>
      <c r="D42" s="2">
        <f>GDP!D42+INWARD!D42</f>
        <v>113595</v>
      </c>
      <c r="E42" s="2">
        <f>GDP!E42+INWARD!E42</f>
        <v>133928</v>
      </c>
      <c r="F42" s="2">
        <f>GDP!F42+INWARD!F42</f>
        <v>487832</v>
      </c>
      <c r="G42" s="2">
        <f>GDP!G42+INWARD!G42</f>
        <v>86756</v>
      </c>
      <c r="H42" s="2">
        <f>GDP!H42+INWARD!H42</f>
        <v>117981</v>
      </c>
      <c r="I42" s="2">
        <f>GDP!I42+INWARD!I42</f>
        <v>830175</v>
      </c>
      <c r="J42" s="2">
        <f>GDP!J42+INWARD!J42</f>
        <v>731978</v>
      </c>
      <c r="K42" s="2">
        <f>GDP!K42+INWARD!K42</f>
        <v>0</v>
      </c>
      <c r="L42" s="2">
        <f>GDP!L42+INWARD!L42</f>
        <v>92496</v>
      </c>
      <c r="M42" s="2">
        <f>GDP!M42+INWARD!M42</f>
        <v>225311</v>
      </c>
      <c r="N42" s="2">
        <f>GDP!N42+INWARD!N42</f>
        <v>173783</v>
      </c>
      <c r="O42" s="2">
        <f>GDP!O42+INWARD!O42</f>
        <v>4305671</v>
      </c>
      <c r="P42" s="2">
        <f>GDP!P42+INWARD!P42</f>
        <v>78587</v>
      </c>
      <c r="Q42" s="3">
        <f t="shared" si="1"/>
        <v>7407007</v>
      </c>
      <c r="R42" s="115">
        <f t="shared" si="0"/>
        <v>7.0387337627365483</v>
      </c>
      <c r="S42" s="162"/>
    </row>
    <row r="43" spans="2:19" ht="32.25" customHeight="1" x14ac:dyDescent="0.35">
      <c r="B43" s="7" t="s">
        <v>44</v>
      </c>
      <c r="C43" s="2">
        <f>GDP!C43+INWARD!C43</f>
        <v>0</v>
      </c>
      <c r="D43" s="2">
        <f>GDP!D43+INWARD!D43</f>
        <v>73</v>
      </c>
      <c r="E43" s="2">
        <f>GDP!E43+INWARD!E43</f>
        <v>12</v>
      </c>
      <c r="F43" s="2">
        <f>GDP!F43+INWARD!F43</f>
        <v>10</v>
      </c>
      <c r="G43" s="2">
        <f>GDP!G43+INWARD!G43</f>
        <v>3185</v>
      </c>
      <c r="H43" s="2">
        <f>GDP!H43+INWARD!H43</f>
        <v>235</v>
      </c>
      <c r="I43" s="2">
        <f>GDP!I43+INWARD!I43</f>
        <v>250313</v>
      </c>
      <c r="J43" s="2">
        <f>GDP!J43+INWARD!J43</f>
        <v>70625</v>
      </c>
      <c r="K43" s="2">
        <f>GDP!K43+INWARD!K43</f>
        <v>748873</v>
      </c>
      <c r="L43" s="2">
        <f>GDP!L43+INWARD!L43</f>
        <v>199</v>
      </c>
      <c r="M43" s="2">
        <f>GDP!M43+INWARD!M43</f>
        <v>24</v>
      </c>
      <c r="N43" s="2">
        <f>GDP!N43+INWARD!N43</f>
        <v>1072</v>
      </c>
      <c r="O43" s="2">
        <f>GDP!O43+INWARD!O43</f>
        <v>0</v>
      </c>
      <c r="P43" s="2">
        <f>GDP!P43+INWARD!P43</f>
        <v>2709</v>
      </c>
      <c r="Q43" s="3">
        <f t="shared" si="1"/>
        <v>1077330</v>
      </c>
      <c r="R43" s="115">
        <f t="shared" si="0"/>
        <v>1.0237656106722952</v>
      </c>
      <c r="S43" s="162"/>
    </row>
    <row r="44" spans="2:19" ht="32.25" customHeight="1" x14ac:dyDescent="0.35">
      <c r="B44" s="116" t="s">
        <v>45</v>
      </c>
      <c r="C44" s="67">
        <f>SUM(C7:C43)</f>
        <v>1652221</v>
      </c>
      <c r="D44" s="67">
        <f t="shared" ref="D44:R44" si="2">SUM(D7:D43)</f>
        <v>3025758</v>
      </c>
      <c r="E44" s="67">
        <f t="shared" si="2"/>
        <v>1310123</v>
      </c>
      <c r="F44" s="67">
        <f t="shared" si="2"/>
        <v>9448820</v>
      </c>
      <c r="G44" s="67">
        <f t="shared" si="2"/>
        <v>2764930</v>
      </c>
      <c r="H44" s="67">
        <f t="shared" si="2"/>
        <v>2498229</v>
      </c>
      <c r="I44" s="67">
        <f t="shared" si="2"/>
        <v>17965656</v>
      </c>
      <c r="J44" s="67">
        <f t="shared" si="2"/>
        <v>14850185</v>
      </c>
      <c r="K44" s="67">
        <f t="shared" si="2"/>
        <v>3481084</v>
      </c>
      <c r="L44" s="67">
        <f t="shared" si="2"/>
        <v>2898134</v>
      </c>
      <c r="M44" s="67">
        <f t="shared" si="2"/>
        <v>3451352</v>
      </c>
      <c r="N44" s="67">
        <f t="shared" si="2"/>
        <v>5368237</v>
      </c>
      <c r="O44" s="67">
        <f t="shared" si="2"/>
        <v>33660613</v>
      </c>
      <c r="P44" s="67">
        <f t="shared" si="2"/>
        <v>2856753</v>
      </c>
      <c r="Q44" s="67">
        <f>SUM(Q7:Q43)</f>
        <v>105232095</v>
      </c>
      <c r="R44" s="67">
        <f t="shared" si="2"/>
        <v>100.00000000000001</v>
      </c>
      <c r="S44" s="162"/>
    </row>
    <row r="45" spans="2:19" ht="32.25" customHeight="1" x14ac:dyDescent="0.35">
      <c r="B45" s="271" t="s">
        <v>46</v>
      </c>
      <c r="C45" s="272"/>
      <c r="D45" s="272"/>
      <c r="E45" s="272"/>
      <c r="F45" s="272"/>
      <c r="G45" s="272"/>
      <c r="H45" s="272"/>
      <c r="I45" s="272"/>
      <c r="J45" s="272"/>
      <c r="K45" s="272"/>
      <c r="L45" s="272"/>
      <c r="M45" s="272"/>
      <c r="N45" s="272"/>
      <c r="O45" s="272"/>
      <c r="P45" s="272"/>
      <c r="Q45" s="272"/>
      <c r="R45" s="273"/>
      <c r="S45" s="162"/>
    </row>
    <row r="46" spans="2:19" ht="32.25" customHeight="1" x14ac:dyDescent="0.35">
      <c r="B46" s="7" t="s">
        <v>47</v>
      </c>
      <c r="C46" s="2">
        <f>GDP!C46+INWARD!C46</f>
        <v>18131</v>
      </c>
      <c r="D46" s="2">
        <f>GDP!D46+INWARD!D46</f>
        <v>158603</v>
      </c>
      <c r="E46" s="2">
        <f>GDP!E46+INWARD!E46</f>
        <v>12239</v>
      </c>
      <c r="F46" s="2">
        <f>GDP!F46+INWARD!F46</f>
        <v>662706</v>
      </c>
      <c r="G46" s="2">
        <f>GDP!G46+INWARD!G46</f>
        <v>59480</v>
      </c>
      <c r="H46" s="2">
        <f>GDP!H46+INWARD!H46</f>
        <v>44769</v>
      </c>
      <c r="I46" s="2">
        <f>GDP!I46+INWARD!I46</f>
        <v>0</v>
      </c>
      <c r="J46" s="2">
        <f>GDP!J46+INWARD!J46</f>
        <v>67210</v>
      </c>
      <c r="K46" s="2">
        <f>GDP!K46+INWARD!K46</f>
        <v>0</v>
      </c>
      <c r="L46" s="2">
        <f>GDP!L46+INWARD!L46</f>
        <v>0</v>
      </c>
      <c r="M46" s="2">
        <f>GDP!M46+INWARD!M46</f>
        <v>19076</v>
      </c>
      <c r="N46" s="2">
        <f>GDP!N46+INWARD!N46</f>
        <v>0</v>
      </c>
      <c r="O46" s="2">
        <f>GDP!O46+INWARD!O46</f>
        <v>337805</v>
      </c>
      <c r="P46" s="2">
        <f>GDP!P46+INWARD!P46</f>
        <v>259561</v>
      </c>
      <c r="Q46" s="3">
        <f>SUM(C46:P46)</f>
        <v>1639580</v>
      </c>
      <c r="R46" s="117">
        <f>Q46/$Q$51*100</f>
        <v>10.369974017825745</v>
      </c>
      <c r="S46" s="162"/>
    </row>
    <row r="47" spans="2:19" ht="32.25" customHeight="1" x14ac:dyDescent="0.35">
      <c r="B47" s="7" t="s">
        <v>79</v>
      </c>
      <c r="C47" s="2">
        <f>GDP!C47+INWARD!C47</f>
        <v>5358</v>
      </c>
      <c r="D47" s="2">
        <f>GDP!D47+INWARD!D47</f>
        <v>232309</v>
      </c>
      <c r="E47" s="2">
        <f>GDP!E47+INWARD!E47</f>
        <v>0</v>
      </c>
      <c r="F47" s="2">
        <f>GDP!F47+INWARD!F47</f>
        <v>1262886</v>
      </c>
      <c r="G47" s="2">
        <f>GDP!G47+INWARD!G47</f>
        <v>14384</v>
      </c>
      <c r="H47" s="2">
        <f>GDP!H47+INWARD!H47</f>
        <v>143989</v>
      </c>
      <c r="I47" s="2">
        <f>GDP!I47+INWARD!I47</f>
        <v>0</v>
      </c>
      <c r="J47" s="2">
        <f>GDP!J47+INWARD!J47</f>
        <v>239524</v>
      </c>
      <c r="K47" s="2">
        <f>GDP!K47+INWARD!K47</f>
        <v>0</v>
      </c>
      <c r="L47" s="2">
        <f>GDP!L47+INWARD!L47</f>
        <v>21833</v>
      </c>
      <c r="M47" s="2">
        <f>GDP!M47+INWARD!M47</f>
        <v>0</v>
      </c>
      <c r="N47" s="2">
        <f>GDP!N47+INWARD!N47</f>
        <v>0</v>
      </c>
      <c r="O47" s="2">
        <f>GDP!O47+INWARD!O47</f>
        <v>573350</v>
      </c>
      <c r="P47" s="2">
        <f>GDP!P47+INWARD!P47</f>
        <v>426491</v>
      </c>
      <c r="Q47" s="3">
        <f t="shared" ref="Q47:Q49" si="3">SUM(C47:P47)</f>
        <v>2920124</v>
      </c>
      <c r="R47" s="117">
        <f>Q47/$Q$51*100</f>
        <v>18.469126245031887</v>
      </c>
      <c r="S47" s="162"/>
    </row>
    <row r="48" spans="2:19" ht="32.25" customHeight="1" x14ac:dyDescent="0.35">
      <c r="B48" s="7" t="s">
        <v>258</v>
      </c>
      <c r="C48" s="2">
        <f>GDP!C48+INWARD!C48</f>
        <v>690</v>
      </c>
      <c r="D48" s="2">
        <f>GDP!D48+INWARD!D48</f>
        <v>41558</v>
      </c>
      <c r="E48" s="2">
        <f>GDP!E48+INWARD!E48</f>
        <v>20572</v>
      </c>
      <c r="F48" s="2">
        <f>GDP!F48+INWARD!F48</f>
        <v>150861</v>
      </c>
      <c r="G48" s="2">
        <f>GDP!G48+INWARD!G48</f>
        <v>7920</v>
      </c>
      <c r="H48" s="2">
        <f>GDP!H48+INWARD!H48</f>
        <v>21231</v>
      </c>
      <c r="I48" s="2">
        <f>GDP!I48+INWARD!I48</f>
        <v>14127</v>
      </c>
      <c r="J48" s="2">
        <f>GDP!J48+INWARD!J48</f>
        <v>15304</v>
      </c>
      <c r="K48" s="2">
        <f>GDP!K48+INWARD!K48</f>
        <v>0</v>
      </c>
      <c r="L48" s="2">
        <f>GDP!L48+INWARD!L48</f>
        <v>480</v>
      </c>
      <c r="M48" s="2">
        <f>GDP!M48+INWARD!M48</f>
        <v>25658</v>
      </c>
      <c r="N48" s="2">
        <f>GDP!N48+INWARD!N48</f>
        <v>1228</v>
      </c>
      <c r="O48" s="2">
        <f>GDP!O48+INWARD!O48</f>
        <v>28354</v>
      </c>
      <c r="P48" s="2">
        <f>GDP!P48+INWARD!P48</f>
        <v>31844</v>
      </c>
      <c r="Q48" s="3">
        <f t="shared" ref="Q48" si="4">SUM(C48:P48)</f>
        <v>359827</v>
      </c>
      <c r="R48" s="117">
        <f>Q48/$Q$51*100</f>
        <v>2.2758246873663892</v>
      </c>
      <c r="S48" s="162"/>
    </row>
    <row r="49" spans="2:19" ht="32.25" customHeight="1" x14ac:dyDescent="0.35">
      <c r="B49" s="7" t="s">
        <v>48</v>
      </c>
      <c r="C49" s="2">
        <f>GDP!C49+INWARD!C49</f>
        <v>26976</v>
      </c>
      <c r="D49" s="2">
        <f>GDP!D49+INWARD!D49</f>
        <v>563661</v>
      </c>
      <c r="E49" s="2">
        <f>GDP!E49+INWARD!E49</f>
        <v>2040041</v>
      </c>
      <c r="F49" s="2">
        <f>GDP!F49+INWARD!F49</f>
        <v>273102</v>
      </c>
      <c r="G49" s="2">
        <f>GDP!G49+INWARD!G49</f>
        <v>109014</v>
      </c>
      <c r="H49" s="2">
        <f>GDP!H49+INWARD!H49</f>
        <v>387314</v>
      </c>
      <c r="I49" s="2">
        <f>GDP!I49+INWARD!I49</f>
        <v>59944</v>
      </c>
      <c r="J49" s="2">
        <f>GDP!J49+INWARD!J49</f>
        <v>523712</v>
      </c>
      <c r="K49" s="2">
        <f>GDP!K49+INWARD!K49</f>
        <v>0</v>
      </c>
      <c r="L49" s="2">
        <f>GDP!L49+INWARD!L49</f>
        <v>163553</v>
      </c>
      <c r="M49" s="2">
        <f>GDP!M49+INWARD!M49</f>
        <v>8840</v>
      </c>
      <c r="N49" s="2">
        <f>GDP!N49+INWARD!N49</f>
        <v>2707</v>
      </c>
      <c r="O49" s="2">
        <f>GDP!O49+INWARD!O49</f>
        <v>2339211</v>
      </c>
      <c r="P49" s="2">
        <f>GDP!P49+INWARD!P49</f>
        <v>4140747</v>
      </c>
      <c r="Q49" s="3">
        <f t="shared" si="3"/>
        <v>10638822</v>
      </c>
      <c r="R49" s="117">
        <f>Q49/$Q$51*100</f>
        <v>67.28815167315588</v>
      </c>
      <c r="S49" s="162"/>
    </row>
    <row r="50" spans="2:19" ht="32.25" customHeight="1" x14ac:dyDescent="0.35">
      <c r="B50" s="7" t="s">
        <v>259</v>
      </c>
      <c r="C50" s="2">
        <f>GDP!C50+INWARD!C50</f>
        <v>2772</v>
      </c>
      <c r="D50" s="2">
        <f>GDP!D50+INWARD!D50</f>
        <v>54882</v>
      </c>
      <c r="E50" s="2">
        <f>GDP!E50+INWARD!E50</f>
        <v>210</v>
      </c>
      <c r="F50" s="2">
        <f>GDP!F50+INWARD!F50</f>
        <v>92801</v>
      </c>
      <c r="G50" s="2">
        <f>GDP!G50+INWARD!G50</f>
        <v>38228</v>
      </c>
      <c r="H50" s="2">
        <f>GDP!H50+INWARD!H50</f>
        <v>25794</v>
      </c>
      <c r="I50" s="2">
        <f>GDP!I50+INWARD!I50</f>
        <v>675</v>
      </c>
      <c r="J50" s="2">
        <f>GDP!J50+INWARD!J50</f>
        <v>957</v>
      </c>
      <c r="K50" s="2">
        <f>GDP!K50+INWARD!K50</f>
        <v>0</v>
      </c>
      <c r="L50" s="2">
        <f>GDP!L50+INWARD!L50</f>
        <v>528</v>
      </c>
      <c r="M50" s="2">
        <f>GDP!M50+INWARD!M50</f>
        <v>2486</v>
      </c>
      <c r="N50" s="2">
        <f>GDP!N50+INWARD!N50</f>
        <v>435</v>
      </c>
      <c r="O50" s="2">
        <f>GDP!O50+INWARD!O50</f>
        <v>0</v>
      </c>
      <c r="P50" s="2">
        <f>GDP!P50+INWARD!P50</f>
        <v>32719</v>
      </c>
      <c r="Q50" s="3">
        <f t="shared" ref="Q50" si="5">SUM(C50:P50)</f>
        <v>252487</v>
      </c>
      <c r="R50" s="117">
        <f>Q50/$Q$51*100</f>
        <v>1.5969233766200912</v>
      </c>
      <c r="S50" s="162"/>
    </row>
    <row r="51" spans="2:19" ht="32.25" customHeight="1" x14ac:dyDescent="0.35">
      <c r="B51" s="116" t="s">
        <v>216</v>
      </c>
      <c r="C51" s="67">
        <f>SUM(C46:C50)</f>
        <v>53927</v>
      </c>
      <c r="D51" s="67">
        <f t="shared" ref="D51:Q51" si="6">SUM(D46:D50)</f>
        <v>1051013</v>
      </c>
      <c r="E51" s="67">
        <f t="shared" si="6"/>
        <v>2073062</v>
      </c>
      <c r="F51" s="67">
        <f t="shared" si="6"/>
        <v>2442356</v>
      </c>
      <c r="G51" s="67">
        <f t="shared" si="6"/>
        <v>229026</v>
      </c>
      <c r="H51" s="67">
        <f t="shared" si="6"/>
        <v>623097</v>
      </c>
      <c r="I51" s="67">
        <f t="shared" si="6"/>
        <v>74746</v>
      </c>
      <c r="J51" s="67">
        <f t="shared" si="6"/>
        <v>846707</v>
      </c>
      <c r="K51" s="67">
        <f t="shared" si="6"/>
        <v>0</v>
      </c>
      <c r="L51" s="67">
        <f t="shared" si="6"/>
        <v>186394</v>
      </c>
      <c r="M51" s="67">
        <f t="shared" si="6"/>
        <v>56060</v>
      </c>
      <c r="N51" s="67">
        <f t="shared" si="6"/>
        <v>4370</v>
      </c>
      <c r="O51" s="67">
        <f t="shared" si="6"/>
        <v>3278720</v>
      </c>
      <c r="P51" s="67">
        <f t="shared" si="6"/>
        <v>4891362</v>
      </c>
      <c r="Q51" s="67">
        <f t="shared" si="6"/>
        <v>15810840</v>
      </c>
      <c r="R51" s="67">
        <f>SUM(R46:R50)</f>
        <v>100</v>
      </c>
      <c r="S51" s="162"/>
    </row>
    <row r="52" spans="2:19" ht="19.5" customHeight="1" x14ac:dyDescent="0.35">
      <c r="B52" s="274" t="s">
        <v>50</v>
      </c>
      <c r="C52" s="274"/>
      <c r="D52" s="274"/>
      <c r="E52" s="274"/>
      <c r="F52" s="274"/>
      <c r="G52" s="274"/>
      <c r="H52" s="274"/>
      <c r="I52" s="274"/>
      <c r="J52" s="274"/>
      <c r="K52" s="274"/>
      <c r="L52" s="274"/>
      <c r="M52" s="274"/>
      <c r="N52" s="274"/>
      <c r="O52" s="274"/>
      <c r="P52" s="274"/>
      <c r="Q52" s="274"/>
      <c r="R52" s="274"/>
      <c r="S52" s="162"/>
    </row>
    <row r="53" spans="2:19" ht="19.5" customHeight="1" x14ac:dyDescent="0.35">
      <c r="C53" s="112"/>
      <c r="D53" s="112"/>
      <c r="E53" s="112"/>
      <c r="F53" s="112"/>
      <c r="G53" s="112"/>
      <c r="H53" s="112"/>
      <c r="I53" s="112"/>
      <c r="J53" s="112"/>
      <c r="K53" s="112"/>
      <c r="L53" s="112"/>
      <c r="M53" s="112"/>
      <c r="N53" s="112"/>
      <c r="O53" s="112"/>
      <c r="P53" s="112"/>
      <c r="Q53" s="112"/>
      <c r="R53" s="112"/>
    </row>
  </sheetData>
  <sheetProtection algorithmName="SHA-512" hashValue="Pqr2uUpjqMxnNZEPXX0DcXdnkasxkJpM3faPJ++Yh4EcupvmZjQZmOAzSKip8N26/D0Si5VHSsQMwMXmEm10Fg==" saltValue="HtsjVucceHkISc7FU/izyA==" spinCount="100000" sheet="1" objects="1" scenarios="1"/>
  <mergeCells count="21">
    <mergeCell ref="B6:R6"/>
    <mergeCell ref="B45:R45"/>
    <mergeCell ref="B52:R52"/>
    <mergeCell ref="K4:K5"/>
    <mergeCell ref="L4:L5"/>
    <mergeCell ref="M4:M5"/>
    <mergeCell ref="N4:N5"/>
    <mergeCell ref="O4:O5"/>
    <mergeCell ref="P4:P5"/>
    <mergeCell ref="B3:R3"/>
    <mergeCell ref="B4:B5"/>
    <mergeCell ref="C4:C5"/>
    <mergeCell ref="D4:D5"/>
    <mergeCell ref="E4:E5"/>
    <mergeCell ref="F4:F5"/>
    <mergeCell ref="G4:G5"/>
    <mergeCell ref="H4:H5"/>
    <mergeCell ref="I4:I5"/>
    <mergeCell ref="J4:J5"/>
    <mergeCell ref="Q4:Q5"/>
    <mergeCell ref="R4:R5"/>
  </mergeCells>
  <pageMargins left="0.7" right="0.7" top="0.75" bottom="0.75" header="0.3" footer="0.3"/>
  <pageSetup scale="34"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92D050"/>
    <pageSetUpPr fitToPage="1"/>
  </sheetPr>
  <dimension ref="B2:R52"/>
  <sheetViews>
    <sheetView showGridLines="0" zoomScale="80" zoomScaleNormal="80" workbookViewId="0">
      <selection activeCell="F14" sqref="F14"/>
    </sheetView>
  </sheetViews>
  <sheetFormatPr defaultColWidth="9.453125" defaultRowHeight="18" customHeight="1" x14ac:dyDescent="0.35"/>
  <cols>
    <col min="1" max="1" width="16.54296875" customWidth="1"/>
    <col min="2" max="2" width="43.453125" customWidth="1"/>
    <col min="3" max="17" width="17.453125" customWidth="1"/>
    <col min="18" max="18" width="2" customWidth="1"/>
    <col min="19" max="19" width="9.453125" customWidth="1"/>
  </cols>
  <sheetData>
    <row r="2" spans="2:18" ht="18" customHeight="1" x14ac:dyDescent="0.35">
      <c r="B2" s="4"/>
      <c r="C2" s="4"/>
      <c r="D2" s="4"/>
      <c r="E2" s="4"/>
      <c r="F2" s="4"/>
      <c r="G2" s="4"/>
      <c r="H2" s="4"/>
      <c r="I2" s="4"/>
      <c r="J2" s="4"/>
      <c r="K2" s="4"/>
      <c r="L2" s="4"/>
      <c r="M2" s="4"/>
      <c r="N2" s="4"/>
      <c r="O2" s="4"/>
      <c r="P2" s="4"/>
      <c r="Q2" s="4"/>
      <c r="R2" s="4"/>
    </row>
    <row r="3" spans="2:18" ht="21.75" customHeight="1" x14ac:dyDescent="0.35">
      <c r="B3" s="275" t="s">
        <v>300</v>
      </c>
      <c r="C3" s="276"/>
      <c r="D3" s="276"/>
      <c r="E3" s="276"/>
      <c r="F3" s="276"/>
      <c r="G3" s="276"/>
      <c r="H3" s="276"/>
      <c r="I3" s="276"/>
      <c r="J3" s="276"/>
      <c r="K3" s="276"/>
      <c r="L3" s="276"/>
      <c r="M3" s="276"/>
      <c r="N3" s="276"/>
      <c r="O3" s="276"/>
      <c r="P3" s="276"/>
      <c r="Q3" s="277"/>
      <c r="R3" s="4"/>
    </row>
    <row r="4" spans="2:18" ht="18" customHeight="1" x14ac:dyDescent="0.35">
      <c r="B4" s="268" t="s">
        <v>0</v>
      </c>
      <c r="C4" s="278" t="s">
        <v>201</v>
      </c>
      <c r="D4" s="278" t="s">
        <v>202</v>
      </c>
      <c r="E4" s="278" t="s">
        <v>203</v>
      </c>
      <c r="F4" s="278" t="s">
        <v>204</v>
      </c>
      <c r="G4" s="278" t="s">
        <v>205</v>
      </c>
      <c r="H4" s="278" t="s">
        <v>206</v>
      </c>
      <c r="I4" s="278" t="s">
        <v>207</v>
      </c>
      <c r="J4" s="278" t="s">
        <v>208</v>
      </c>
      <c r="K4" s="269" t="s">
        <v>209</v>
      </c>
      <c r="L4" s="269" t="s">
        <v>210</v>
      </c>
      <c r="M4" s="269" t="s">
        <v>211</v>
      </c>
      <c r="N4" s="269" t="s">
        <v>212</v>
      </c>
      <c r="O4" s="269" t="s">
        <v>213</v>
      </c>
      <c r="P4" s="278" t="s">
        <v>214</v>
      </c>
      <c r="Q4" s="269" t="s">
        <v>215</v>
      </c>
      <c r="R4" s="4"/>
    </row>
    <row r="5" spans="2:18" ht="18" customHeight="1" x14ac:dyDescent="0.35">
      <c r="B5" s="268"/>
      <c r="C5" s="278"/>
      <c r="D5" s="278"/>
      <c r="E5" s="278"/>
      <c r="F5" s="278"/>
      <c r="G5" s="278"/>
      <c r="H5" s="278"/>
      <c r="I5" s="278"/>
      <c r="J5" s="278"/>
      <c r="K5" s="269"/>
      <c r="L5" s="269"/>
      <c r="M5" s="269"/>
      <c r="N5" s="269"/>
      <c r="O5" s="269"/>
      <c r="P5" s="278"/>
      <c r="Q5" s="269"/>
      <c r="R5" s="4"/>
    </row>
    <row r="6" spans="2:18" ht="25.5" customHeight="1" x14ac:dyDescent="0.35">
      <c r="B6" s="271" t="s">
        <v>16</v>
      </c>
      <c r="C6" s="272"/>
      <c r="D6" s="272"/>
      <c r="E6" s="272"/>
      <c r="F6" s="272"/>
      <c r="G6" s="272"/>
      <c r="H6" s="272"/>
      <c r="I6" s="272"/>
      <c r="J6" s="272"/>
      <c r="K6" s="272"/>
      <c r="L6" s="272"/>
      <c r="M6" s="272"/>
      <c r="N6" s="272"/>
      <c r="O6" s="272"/>
      <c r="P6" s="272"/>
      <c r="Q6" s="273"/>
      <c r="R6" s="4"/>
    </row>
    <row r="7" spans="2:18" ht="25.5" customHeight="1" x14ac:dyDescent="0.35">
      <c r="B7" s="118" t="s">
        <v>32</v>
      </c>
      <c r="C7" s="119">
        <f>IFERROR('APPENDIX 13'!C24/'APPENDIX 13'!C$44*100,"")</f>
        <v>0.30092826564969211</v>
      </c>
      <c r="D7" s="119">
        <f>IFERROR('APPENDIX 13'!D24/'APPENDIX 13'!D$44*100,"")</f>
        <v>3.3826895607646081</v>
      </c>
      <c r="E7" s="119">
        <f>IFERROR('APPENDIX 13'!E24/'APPENDIX 13'!E$44*100,"")</f>
        <v>2.8238569966331406</v>
      </c>
      <c r="F7" s="119">
        <f>IFERROR('APPENDIX 13'!F24/'APPENDIX 13'!F$44*100,"")</f>
        <v>6.2625068527075332</v>
      </c>
      <c r="G7" s="119">
        <f>IFERROR('APPENDIX 13'!G24/'APPENDIX 13'!G$44*100,"")</f>
        <v>9.0562148047147666</v>
      </c>
      <c r="H7" s="119">
        <f>IFERROR('APPENDIX 13'!H24/'APPENDIX 13'!H$44*100,"")</f>
        <v>7.3806684655409889</v>
      </c>
      <c r="I7" s="119">
        <f>IFERROR('APPENDIX 13'!I24/'APPENDIX 13'!I$44*100,"")</f>
        <v>6.128198157640333</v>
      </c>
      <c r="J7" s="119">
        <f>IFERROR('APPENDIX 13'!J24/'APPENDIX 13'!J$44*100,"")</f>
        <v>3.8184574804960341</v>
      </c>
      <c r="K7" s="119">
        <f>IFERROR('APPENDIX 13'!K24/'APPENDIX 13'!K$44*100,"")</f>
        <v>0</v>
      </c>
      <c r="L7" s="119">
        <f>IFERROR('APPENDIX 13'!L24/'APPENDIX 13'!L$44*100,"")</f>
        <v>8.3032047517471597</v>
      </c>
      <c r="M7" s="119">
        <f>IFERROR('APPENDIX 13'!M24/'APPENDIX 13'!M$44*100,"")</f>
        <v>1.235168131213507</v>
      </c>
      <c r="N7" s="119">
        <f>IFERROR('APPENDIX 13'!N24/'APPENDIX 13'!N$44*100,"")</f>
        <v>3.7263071656486102</v>
      </c>
      <c r="O7" s="119">
        <f>IFERROR('APPENDIX 13'!O24/'APPENDIX 13'!O$44*100,"")</f>
        <v>19.071509482016861</v>
      </c>
      <c r="P7" s="119">
        <f>IFERROR('APPENDIX 13'!P24/'APPENDIX 13'!P$44*100,"")</f>
        <v>7.077510726338609</v>
      </c>
      <c r="Q7" s="120">
        <f>IFERROR('APPENDIX 13'!Q24/'APPENDIX 13'!Q$44*100,"")</f>
        <v>9.449526781729471</v>
      </c>
      <c r="R7" s="4"/>
    </row>
    <row r="8" spans="2:18" ht="25.5" customHeight="1" x14ac:dyDescent="0.35">
      <c r="B8" s="52" t="s">
        <v>21</v>
      </c>
      <c r="C8" s="119">
        <f>IFERROR('APPENDIX 13'!C13/'APPENDIX 13'!C$44*100,"")</f>
        <v>0</v>
      </c>
      <c r="D8" s="119">
        <f>IFERROR('APPENDIX 13'!D13/'APPENDIX 13'!D$44*100,"")</f>
        <v>13.599303050673583</v>
      </c>
      <c r="E8" s="119">
        <f>IFERROR('APPENDIX 13'!E13/'APPENDIX 13'!E$44*100,"")</f>
        <v>5.5032237431141962</v>
      </c>
      <c r="F8" s="119">
        <f>IFERROR('APPENDIX 13'!F13/'APPENDIX 13'!F$44*100,"")</f>
        <v>6.6250600604096599</v>
      </c>
      <c r="G8" s="119">
        <f>IFERROR('APPENDIX 13'!G13/'APPENDIX 13'!G$44*100,"")</f>
        <v>3.0705659817789237</v>
      </c>
      <c r="H8" s="119">
        <f>IFERROR('APPENDIX 13'!H13/'APPENDIX 13'!H$44*100,"")</f>
        <v>2.7966611547620333</v>
      </c>
      <c r="I8" s="119">
        <f>IFERROR('APPENDIX 13'!I13/'APPENDIX 13'!I$44*100,"")</f>
        <v>9.2997327790312809</v>
      </c>
      <c r="J8" s="119">
        <f>IFERROR('APPENDIX 13'!J13/'APPENDIX 13'!J$44*100,"")</f>
        <v>11.49982306617729</v>
      </c>
      <c r="K8" s="119">
        <f>IFERROR('APPENDIX 13'!K13/'APPENDIX 13'!K$44*100,"")</f>
        <v>0</v>
      </c>
      <c r="L8" s="119">
        <f>IFERROR('APPENDIX 13'!L13/'APPENDIX 13'!L$44*100,"")</f>
        <v>7.6555466379401356</v>
      </c>
      <c r="M8" s="119">
        <f>IFERROR('APPENDIX 13'!M13/'APPENDIX 13'!M$44*100,"")</f>
        <v>15.10416787392303</v>
      </c>
      <c r="N8" s="119">
        <f>IFERROR('APPENDIX 13'!N13/'APPENDIX 13'!N$44*100,"")</f>
        <v>6.1540502030741191</v>
      </c>
      <c r="O8" s="119">
        <f>IFERROR('APPENDIX 13'!O13/'APPENDIX 13'!O$44*100,"")</f>
        <v>8.4529714298429433</v>
      </c>
      <c r="P8" s="119">
        <f>IFERROR('APPENDIX 13'!P13/'APPENDIX 13'!P$44*100,"")</f>
        <v>5.487138720078355</v>
      </c>
      <c r="Q8" s="120">
        <f>IFERROR('APPENDIX 13'!Q13/'APPENDIX 13'!Q$44*100,"")</f>
        <v>8.2849685735136216</v>
      </c>
      <c r="R8" s="4"/>
    </row>
    <row r="9" spans="2:18" ht="25.5" customHeight="1" x14ac:dyDescent="0.35">
      <c r="B9" s="52" t="s">
        <v>20</v>
      </c>
      <c r="C9" s="119">
        <f>IFERROR('APPENDIX 13'!C11/'APPENDIX 13'!C$44*100,"")</f>
        <v>1.2380910301951131</v>
      </c>
      <c r="D9" s="119">
        <f>IFERROR('APPENDIX 13'!D11/'APPENDIX 13'!D$44*100,"")</f>
        <v>4.5100434337445359</v>
      </c>
      <c r="E9" s="119">
        <f>IFERROR('APPENDIX 13'!E11/'APPENDIX 13'!E$44*100,"")</f>
        <v>4.6359005986460815</v>
      </c>
      <c r="F9" s="119">
        <f>IFERROR('APPENDIX 13'!F11/'APPENDIX 13'!F$44*100,"")</f>
        <v>6.8837484468960142</v>
      </c>
      <c r="G9" s="119">
        <f>IFERROR('APPENDIX 13'!G11/'APPENDIX 13'!G$44*100,"")</f>
        <v>4.4356999996383273</v>
      </c>
      <c r="H9" s="119">
        <f>IFERROR('APPENDIX 13'!H11/'APPENDIX 13'!H$44*100,"")</f>
        <v>6.0657769964242672</v>
      </c>
      <c r="I9" s="119">
        <f>IFERROR('APPENDIX 13'!I11/'APPENDIX 13'!I$44*100,"")</f>
        <v>6.3516634182464591</v>
      </c>
      <c r="J9" s="119">
        <f>IFERROR('APPENDIX 13'!J11/'APPENDIX 13'!J$44*100,"")</f>
        <v>7.8338956720067801</v>
      </c>
      <c r="K9" s="119">
        <f>IFERROR('APPENDIX 13'!K11/'APPENDIX 13'!K$44*100,"")</f>
        <v>0</v>
      </c>
      <c r="L9" s="119">
        <f>IFERROR('APPENDIX 13'!L11/'APPENDIX 13'!L$44*100,"")</f>
        <v>5.4181414661985956</v>
      </c>
      <c r="M9" s="119">
        <f>IFERROR('APPENDIX 13'!M11/'APPENDIX 13'!M$44*100,"")</f>
        <v>5.524356831757526</v>
      </c>
      <c r="N9" s="119">
        <f>IFERROR('APPENDIX 13'!N11/'APPENDIX 13'!N$44*100,"")</f>
        <v>8.4643617634616355</v>
      </c>
      <c r="O9" s="119">
        <f>IFERROR('APPENDIX 13'!O11/'APPENDIX 13'!O$44*100,"")</f>
        <v>8.6209541103722618</v>
      </c>
      <c r="P9" s="119">
        <f>IFERROR('APPENDIX 13'!P11/'APPENDIX 13'!P$44*100,"")</f>
        <v>10.626925043922244</v>
      </c>
      <c r="Q9" s="120">
        <f>IFERROR('APPENDIX 13'!Q11/'APPENDIX 13'!Q$44*100,"")</f>
        <v>7.083640214518204</v>
      </c>
      <c r="R9" s="4"/>
    </row>
    <row r="10" spans="2:18" ht="25.5" customHeight="1" x14ac:dyDescent="0.35">
      <c r="B10" s="52" t="s">
        <v>43</v>
      </c>
      <c r="C10" s="119">
        <f>IFERROR('APPENDIX 13'!C42/'APPENDIX 13'!C$44*100,"")</f>
        <v>1.7500080195082861</v>
      </c>
      <c r="D10" s="119">
        <f>IFERROR('APPENDIX 13'!D42/'APPENDIX 13'!D$44*100,"")</f>
        <v>3.7542658732125962</v>
      </c>
      <c r="E10" s="119">
        <f>IFERROR('APPENDIX 13'!E42/'APPENDIX 13'!E$44*100,"")</f>
        <v>10.22255162301555</v>
      </c>
      <c r="F10" s="119">
        <f>IFERROR('APPENDIX 13'!F42/'APPENDIX 13'!F$44*100,"")</f>
        <v>5.1628880643297261</v>
      </c>
      <c r="G10" s="119">
        <f>IFERROR('APPENDIX 13'!G42/'APPENDIX 13'!G$44*100,"")</f>
        <v>3.1377286224244378</v>
      </c>
      <c r="H10" s="119">
        <f>IFERROR('APPENDIX 13'!H42/'APPENDIX 13'!H$44*100,"")</f>
        <v>4.7225854795537163</v>
      </c>
      <c r="I10" s="119">
        <f>IFERROR('APPENDIX 13'!I42/'APPENDIX 13'!I$44*100,"")</f>
        <v>4.620900010553469</v>
      </c>
      <c r="J10" s="119">
        <f>IFERROR('APPENDIX 13'!J42/'APPENDIX 13'!J$44*100,"")</f>
        <v>4.9290833750555967</v>
      </c>
      <c r="K10" s="119">
        <f>IFERROR('APPENDIX 13'!K42/'APPENDIX 13'!K$44*100,"")</f>
        <v>0</v>
      </c>
      <c r="L10" s="119">
        <f>IFERROR('APPENDIX 13'!L42/'APPENDIX 13'!L$44*100,"")</f>
        <v>3.1915708521414121</v>
      </c>
      <c r="M10" s="119">
        <f>IFERROR('APPENDIX 13'!M42/'APPENDIX 13'!M$44*100,"")</f>
        <v>6.5281953275122335</v>
      </c>
      <c r="N10" s="119">
        <f>IFERROR('APPENDIX 13'!N42/'APPENDIX 13'!N$44*100,"")</f>
        <v>3.2372453004589774</v>
      </c>
      <c r="O10" s="119">
        <f>IFERROR('APPENDIX 13'!O42/'APPENDIX 13'!O$44*100,"")</f>
        <v>12.791421831800864</v>
      </c>
      <c r="P10" s="119">
        <f>IFERROR('APPENDIX 13'!P42/'APPENDIX 13'!P$44*100,"")</f>
        <v>2.750920363083543</v>
      </c>
      <c r="Q10" s="120">
        <f>IFERROR('APPENDIX 13'!Q42/'APPENDIX 13'!Q$44*100,"")</f>
        <v>7.0387337627365483</v>
      </c>
      <c r="R10" s="4"/>
    </row>
    <row r="11" spans="2:18" ht="25.5" customHeight="1" x14ac:dyDescent="0.35">
      <c r="B11" s="52" t="s">
        <v>139</v>
      </c>
      <c r="C11" s="119">
        <f>IFERROR('APPENDIX 13'!C12/'APPENDIX 13'!C$44*100,"")</f>
        <v>0</v>
      </c>
      <c r="D11" s="119">
        <f>IFERROR('APPENDIX 13'!D12/'APPENDIX 13'!D$44*100,"")</f>
        <v>13.359958066705929</v>
      </c>
      <c r="E11" s="119">
        <f>IFERROR('APPENDIX 13'!E12/'APPENDIX 13'!E$44*100,"")</f>
        <v>7.3767119575795554</v>
      </c>
      <c r="F11" s="119">
        <f>IFERROR('APPENDIX 13'!F12/'APPENDIX 13'!F$44*100,"")</f>
        <v>5.0080433323949443</v>
      </c>
      <c r="G11" s="119">
        <f>IFERROR('APPENDIX 13'!G12/'APPENDIX 13'!G$44*100,"")</f>
        <v>4.2722238899357308</v>
      </c>
      <c r="H11" s="119">
        <f>IFERROR('APPENDIX 13'!H12/'APPENDIX 13'!H$44*100,"")</f>
        <v>11.015923680335149</v>
      </c>
      <c r="I11" s="119">
        <f>IFERROR('APPENDIX 13'!I12/'APPENDIX 13'!I$44*100,"")</f>
        <v>6.3684454383407987</v>
      </c>
      <c r="J11" s="119">
        <f>IFERROR('APPENDIX 13'!J12/'APPENDIX 13'!J$44*100,"")</f>
        <v>6.3396314591367044</v>
      </c>
      <c r="K11" s="119">
        <f>IFERROR('APPENDIX 13'!K12/'APPENDIX 13'!K$44*100,"")</f>
        <v>0</v>
      </c>
      <c r="L11" s="119">
        <f>IFERROR('APPENDIX 13'!L12/'APPENDIX 13'!L$44*100,"")</f>
        <v>22.16891972558895</v>
      </c>
      <c r="M11" s="119">
        <f>IFERROR('APPENDIX 13'!M12/'APPENDIX 13'!M$44*100,"")</f>
        <v>5.5949958161323448</v>
      </c>
      <c r="N11" s="119">
        <f>IFERROR('APPENDIX 13'!N12/'APPENDIX 13'!N$44*100,"")</f>
        <v>3.696744387403164</v>
      </c>
      <c r="O11" s="119">
        <f>IFERROR('APPENDIX 13'!O12/'APPENDIX 13'!O$44*100,"")</f>
        <v>4.2531340709689394</v>
      </c>
      <c r="P11" s="119">
        <f>IFERROR('APPENDIX 13'!P12/'APPENDIX 13'!P$44*100,"")</f>
        <v>21.554436102806228</v>
      </c>
      <c r="Q11" s="120">
        <f>IFERROR('APPENDIX 13'!Q12/'APPENDIX 13'!Q$44*100,"")</f>
        <v>6.2095295166365352</v>
      </c>
      <c r="R11" s="4"/>
    </row>
    <row r="12" spans="2:18" ht="25.5" customHeight="1" x14ac:dyDescent="0.35">
      <c r="B12" s="52" t="s">
        <v>26</v>
      </c>
      <c r="C12" s="119">
        <f>IFERROR('APPENDIX 13'!C18/'APPENDIX 13'!C$44*100,"")</f>
        <v>7.2017605392983146</v>
      </c>
      <c r="D12" s="119">
        <f>IFERROR('APPENDIX 13'!D18/'APPENDIX 13'!D$44*100,"")</f>
        <v>8.6296062011568662</v>
      </c>
      <c r="E12" s="119">
        <f>IFERROR('APPENDIX 13'!E18/'APPENDIX 13'!E$44*100,"")</f>
        <v>7.356637506554728</v>
      </c>
      <c r="F12" s="119">
        <f>IFERROR('APPENDIX 13'!F18/'APPENDIX 13'!F$44*100,"")</f>
        <v>11.033091962805939</v>
      </c>
      <c r="G12" s="119">
        <f>IFERROR('APPENDIX 13'!G18/'APPENDIX 13'!G$44*100,"")</f>
        <v>3.0104559609104027</v>
      </c>
      <c r="H12" s="119">
        <f>IFERROR('APPENDIX 13'!H18/'APPENDIX 13'!H$44*100,"")</f>
        <v>8.4792466983611181</v>
      </c>
      <c r="I12" s="119">
        <f>IFERROR('APPENDIX 13'!I18/'APPENDIX 13'!I$44*100,"")</f>
        <v>3.310844869789336</v>
      </c>
      <c r="J12" s="119">
        <f>IFERROR('APPENDIX 13'!J18/'APPENDIX 13'!J$44*100,"")</f>
        <v>3.6974690887689281</v>
      </c>
      <c r="K12" s="119">
        <f>IFERROR('APPENDIX 13'!K18/'APPENDIX 13'!K$44*100,"")</f>
        <v>2.6466181224009531</v>
      </c>
      <c r="L12" s="119">
        <f>IFERROR('APPENDIX 13'!L18/'APPENDIX 13'!L$44*100,"")</f>
        <v>2.8893073957242832</v>
      </c>
      <c r="M12" s="119">
        <f>IFERROR('APPENDIX 13'!M18/'APPENDIX 13'!M$44*100,"")</f>
        <v>9.1484728303574947</v>
      </c>
      <c r="N12" s="119">
        <f>IFERROR('APPENDIX 13'!N18/'APPENDIX 13'!N$44*100,"")</f>
        <v>9.3782372127013023</v>
      </c>
      <c r="O12" s="119">
        <f>IFERROR('APPENDIX 13'!O18/'APPENDIX 13'!O$44*100,"")</f>
        <v>3.9328457862606365</v>
      </c>
      <c r="P12" s="119">
        <f>IFERROR('APPENDIX 13'!P18/'APPENDIX 13'!P$44*100,"")</f>
        <v>4.3871486264300765</v>
      </c>
      <c r="Q12" s="120">
        <f>IFERROR('APPENDIX 13'!Q18/'APPENDIX 13'!Q$44*100,"")</f>
        <v>5.1335583502352584</v>
      </c>
      <c r="R12" s="4"/>
    </row>
    <row r="13" spans="2:18" ht="25.5" customHeight="1" x14ac:dyDescent="0.35">
      <c r="B13" s="52" t="s">
        <v>29</v>
      </c>
      <c r="C13" s="119">
        <f>IFERROR('APPENDIX 13'!C21/'APPENDIX 13'!C$44*100,"")</f>
        <v>61.946495051206831</v>
      </c>
      <c r="D13" s="119">
        <f>IFERROR('APPENDIX 13'!D21/'APPENDIX 13'!D$44*100,"")</f>
        <v>5.2383568018327971</v>
      </c>
      <c r="E13" s="119">
        <f>IFERROR('APPENDIX 13'!E21/'APPENDIX 13'!E$44*100,"")</f>
        <v>6.9962133326412861</v>
      </c>
      <c r="F13" s="119">
        <f>IFERROR('APPENDIX 13'!F21/'APPENDIX 13'!F$44*100,"")</f>
        <v>7.8166056713960055</v>
      </c>
      <c r="G13" s="119">
        <f>IFERROR('APPENDIX 13'!G21/'APPENDIX 13'!G$44*100,"")</f>
        <v>4.8314423873298784</v>
      </c>
      <c r="H13" s="119">
        <f>IFERROR('APPENDIX 13'!H21/'APPENDIX 13'!H$44*100,"")</f>
        <v>5.1462055720272248</v>
      </c>
      <c r="I13" s="119">
        <f>IFERROR('APPENDIX 13'!I21/'APPENDIX 13'!I$44*100,"")</f>
        <v>5.2211174476456641</v>
      </c>
      <c r="J13" s="119">
        <f>IFERROR('APPENDIX 13'!J21/'APPENDIX 13'!J$44*100,"")</f>
        <v>3.2720467792152084</v>
      </c>
      <c r="K13" s="119">
        <f>IFERROR('APPENDIX 13'!K21/'APPENDIX 13'!K$44*100,"")</f>
        <v>0</v>
      </c>
      <c r="L13" s="119">
        <f>IFERROR('APPENDIX 13'!L21/'APPENDIX 13'!L$44*100,"")</f>
        <v>7.1659557494581003</v>
      </c>
      <c r="M13" s="119">
        <f>IFERROR('APPENDIX 13'!M21/'APPENDIX 13'!M$44*100,"")</f>
        <v>6.6762532480025216</v>
      </c>
      <c r="N13" s="119">
        <f>IFERROR('APPENDIX 13'!N21/'APPENDIX 13'!N$44*100,"")</f>
        <v>7.4938196655624552</v>
      </c>
      <c r="O13" s="119">
        <f>IFERROR('APPENDIX 13'!O21/'APPENDIX 13'!O$44*100,"")</f>
        <v>0.3824677821523928</v>
      </c>
      <c r="P13" s="119">
        <f>IFERROR('APPENDIX 13'!P21/'APPENDIX 13'!P$44*100,"")</f>
        <v>3.6289801743447891</v>
      </c>
      <c r="Q13" s="120">
        <f>IFERROR('APPENDIX 13'!Q21/'APPENDIX 13'!Q$44*100,"")</f>
        <v>4.5338734347159004</v>
      </c>
      <c r="R13" s="4"/>
    </row>
    <row r="14" spans="2:18" ht="25.5" customHeight="1" x14ac:dyDescent="0.35">
      <c r="B14" s="52" t="s">
        <v>28</v>
      </c>
      <c r="C14" s="119">
        <f>IFERROR('APPENDIX 13'!C20/'APPENDIX 13'!C$44*100,"")</f>
        <v>1.6131619196221327</v>
      </c>
      <c r="D14" s="119">
        <f>IFERROR('APPENDIX 13'!D20/'APPENDIX 13'!D$44*100,"")</f>
        <v>4.1377730803322672</v>
      </c>
      <c r="E14" s="119">
        <f>IFERROR('APPENDIX 13'!E20/'APPENDIX 13'!E$44*100,"")</f>
        <v>11.189636392918832</v>
      </c>
      <c r="F14" s="119">
        <f>IFERROR('APPENDIX 13'!F20/'APPENDIX 13'!F$44*100,"")</f>
        <v>5.5118946069456287</v>
      </c>
      <c r="G14" s="119">
        <f>IFERROR('APPENDIX 13'!G20/'APPENDIX 13'!G$44*100,"")</f>
        <v>7.1600004340073715</v>
      </c>
      <c r="H14" s="119">
        <f>IFERROR('APPENDIX 13'!H20/'APPENDIX 13'!H$44*100,"")</f>
        <v>3.9410318269462086</v>
      </c>
      <c r="I14" s="119">
        <f>IFERROR('APPENDIX 13'!I20/'APPENDIX 13'!I$44*100,"")</f>
        <v>3.8270464490692686</v>
      </c>
      <c r="J14" s="119">
        <f>IFERROR('APPENDIX 13'!J20/'APPENDIX 13'!J$44*100,"")</f>
        <v>3.3004033283087049</v>
      </c>
      <c r="K14" s="119">
        <f>IFERROR('APPENDIX 13'!K20/'APPENDIX 13'!K$44*100,"")</f>
        <v>1.4678473716807754</v>
      </c>
      <c r="L14" s="119">
        <f>IFERROR('APPENDIX 13'!L20/'APPENDIX 13'!L$44*100,"")</f>
        <v>6.5200573886507653</v>
      </c>
      <c r="M14" s="119">
        <f>IFERROR('APPENDIX 13'!M20/'APPENDIX 13'!M$44*100,"")</f>
        <v>3.3354754890257499</v>
      </c>
      <c r="N14" s="119">
        <f>IFERROR('APPENDIX 13'!N20/'APPENDIX 13'!N$44*100,"")</f>
        <v>5.7310062875390937</v>
      </c>
      <c r="O14" s="119">
        <f>IFERROR('APPENDIX 13'!O20/'APPENDIX 13'!O$44*100,"")</f>
        <v>4.501584685935458</v>
      </c>
      <c r="P14" s="119">
        <f>IFERROR('APPENDIX 13'!P20/'APPENDIX 13'!P$44*100,"")</f>
        <v>6.8017781026221025</v>
      </c>
      <c r="Q14" s="120">
        <f>IFERROR('APPENDIX 13'!Q20/'APPENDIX 13'!Q$44*100,"")</f>
        <v>4.4337756461087281</v>
      </c>
      <c r="R14" s="4"/>
    </row>
    <row r="15" spans="2:18" ht="25.5" customHeight="1" x14ac:dyDescent="0.35">
      <c r="B15" s="52" t="s">
        <v>17</v>
      </c>
      <c r="C15" s="119">
        <f>IFERROR('APPENDIX 13'!C7/'APPENDIX 13'!C$44*100,"")</f>
        <v>0</v>
      </c>
      <c r="D15" s="119">
        <f>IFERROR('APPENDIX 13'!D7/'APPENDIX 13'!D$44*100,"")</f>
        <v>7.7335993162705018E-3</v>
      </c>
      <c r="E15" s="119">
        <f>IFERROR('APPENDIX 13'!E7/'APPENDIX 13'!E$44*100,"")</f>
        <v>9.1899768189704328E-2</v>
      </c>
      <c r="F15" s="119">
        <f>IFERROR('APPENDIX 13'!F7/'APPENDIX 13'!F$44*100,"")</f>
        <v>6.7373492139759253E-2</v>
      </c>
      <c r="G15" s="119">
        <f>IFERROR('APPENDIX 13'!G7/'APPENDIX 13'!G$44*100,"")</f>
        <v>0.16278893136535103</v>
      </c>
      <c r="H15" s="119">
        <f>IFERROR('APPENDIX 13'!H7/'APPENDIX 13'!H$44*100,"")</f>
        <v>9.5267487488136585E-3</v>
      </c>
      <c r="I15" s="119">
        <f>IFERROR('APPENDIX 13'!I7/'APPENDIX 13'!I$44*100,"")</f>
        <v>0</v>
      </c>
      <c r="J15" s="119">
        <f>IFERROR('APPENDIX 13'!J7/'APPENDIX 13'!J$44*100,"")</f>
        <v>0</v>
      </c>
      <c r="K15" s="119">
        <f>IFERROR('APPENDIX 13'!K7/'APPENDIX 13'!K$44*100,"")</f>
        <v>0</v>
      </c>
      <c r="L15" s="119">
        <f>IFERROR('APPENDIX 13'!L7/'APPENDIX 13'!L$44*100,"")</f>
        <v>0.76832196164842614</v>
      </c>
      <c r="M15" s="119">
        <f>IFERROR('APPENDIX 13'!M7/'APPENDIX 13'!M$44*100,"")</f>
        <v>6.1454177956928188E-2</v>
      </c>
      <c r="N15" s="119">
        <f>IFERROR('APPENDIX 13'!N7/'APPENDIX 13'!N$44*100,"")</f>
        <v>1.5019269827319472</v>
      </c>
      <c r="O15" s="119">
        <f>IFERROR('APPENDIX 13'!O7/'APPENDIX 13'!O$44*100,"")</f>
        <v>12.847110063028264</v>
      </c>
      <c r="P15" s="119">
        <f>IFERROR('APPENDIX 13'!P7/'APPENDIX 13'!P$44*100,"")</f>
        <v>0.55941133167620716</v>
      </c>
      <c r="Q15" s="120">
        <f>IFERROR('APPENDIX 13'!Q7/'APPENDIX 13'!Q$44*100,"")</f>
        <v>4.2363073737152144</v>
      </c>
      <c r="R15" s="4"/>
    </row>
    <row r="16" spans="2:18" ht="25.5" customHeight="1" x14ac:dyDescent="0.35">
      <c r="B16" s="52" t="s">
        <v>27</v>
      </c>
      <c r="C16" s="119">
        <f>IFERROR('APPENDIX 13'!C19/'APPENDIX 13'!C$44*100,"")</f>
        <v>0.67164138453633015</v>
      </c>
      <c r="D16" s="119">
        <f>IFERROR('APPENDIX 13'!D19/'APPENDIX 13'!D$44*100,"")</f>
        <v>4.3552061995704872</v>
      </c>
      <c r="E16" s="119">
        <f>IFERROR('APPENDIX 13'!E19/'APPENDIX 13'!E$44*100,"")</f>
        <v>4.0841203459522504</v>
      </c>
      <c r="F16" s="119">
        <f>IFERROR('APPENDIX 13'!F19/'APPENDIX 13'!F$44*100,"")</f>
        <v>4.3934374874322932</v>
      </c>
      <c r="G16" s="119">
        <f>IFERROR('APPENDIX 13'!G19/'APPENDIX 13'!G$44*100,"")</f>
        <v>1.7395015425345308</v>
      </c>
      <c r="H16" s="119">
        <f>IFERROR('APPENDIX 13'!H19/'APPENDIX 13'!H$44*100,"")</f>
        <v>5.7187311491460546</v>
      </c>
      <c r="I16" s="119">
        <f>IFERROR('APPENDIX 13'!I19/'APPENDIX 13'!I$44*100,"")</f>
        <v>5.8531121824886325</v>
      </c>
      <c r="J16" s="119">
        <f>IFERROR('APPENDIX 13'!J19/'APPENDIX 13'!J$44*100,"")</f>
        <v>9.4177479943852553</v>
      </c>
      <c r="K16" s="119">
        <f>IFERROR('APPENDIX 13'!K19/'APPENDIX 13'!K$44*100,"")</f>
        <v>0</v>
      </c>
      <c r="L16" s="119">
        <f>IFERROR('APPENDIX 13'!L19/'APPENDIX 13'!L$44*100,"")</f>
        <v>1.3431746082134228</v>
      </c>
      <c r="M16" s="119">
        <f>IFERROR('APPENDIX 13'!M19/'APPENDIX 13'!M$44*100,"")</f>
        <v>5.2039606507826495</v>
      </c>
      <c r="N16" s="119">
        <f>IFERROR('APPENDIX 13'!N19/'APPENDIX 13'!N$44*100,"")</f>
        <v>9.1398535496849345</v>
      </c>
      <c r="O16" s="119">
        <f>IFERROR('APPENDIX 13'!O19/'APPENDIX 13'!O$44*100,"")</f>
        <v>0</v>
      </c>
      <c r="P16" s="119">
        <f>IFERROR('APPENDIX 13'!P19/'APPENDIX 13'!P$44*100,"")</f>
        <v>5.8610947463781438</v>
      </c>
      <c r="Q16" s="120">
        <f>IFERROR('APPENDIX 13'!Q19/'APPENDIX 13'!Q$44*100,"")</f>
        <v>3.9238941313484257</v>
      </c>
      <c r="R16" s="4"/>
    </row>
    <row r="17" spans="2:18" ht="25.5" customHeight="1" x14ac:dyDescent="0.35">
      <c r="B17" s="52" t="s">
        <v>142</v>
      </c>
      <c r="C17" s="119">
        <f>IFERROR('APPENDIX 13'!C34/'APPENDIX 13'!C$44*100,"")</f>
        <v>0</v>
      </c>
      <c r="D17" s="119">
        <f>IFERROR('APPENDIX 13'!D34/'APPENDIX 13'!D$44*100,"")</f>
        <v>0.32193585871705538</v>
      </c>
      <c r="E17" s="119">
        <f>IFERROR('APPENDIX 13'!E34/'APPENDIX 13'!E$44*100,"")</f>
        <v>0.32126754510836003</v>
      </c>
      <c r="F17" s="119">
        <f>IFERROR('APPENDIX 13'!F34/'APPENDIX 13'!F$44*100,"")</f>
        <v>0.24282397167053665</v>
      </c>
      <c r="G17" s="119">
        <f>IFERROR('APPENDIX 13'!G34/'APPENDIX 13'!G$44*100,"")</f>
        <v>1.0144560621787895</v>
      </c>
      <c r="H17" s="119">
        <f>IFERROR('APPENDIX 13'!H34/'APPENDIX 13'!H$44*100,"")</f>
        <v>0.75785686580373535</v>
      </c>
      <c r="I17" s="119">
        <f>IFERROR('APPENDIX 13'!I34/'APPENDIX 13'!I$44*100,"")</f>
        <v>1.8793858682365956</v>
      </c>
      <c r="J17" s="119">
        <f>IFERROR('APPENDIX 13'!J34/'APPENDIX 13'!J$44*100,"")</f>
        <v>1.7230425075512528</v>
      </c>
      <c r="K17" s="119">
        <f>IFERROR('APPENDIX 13'!K34/'APPENDIX 13'!K$44*100,"")</f>
        <v>2.1097163986850074</v>
      </c>
      <c r="L17" s="119">
        <f>IFERROR('APPENDIX 13'!L34/'APPENDIX 13'!L$44*100,"")</f>
        <v>2.7509079980428783</v>
      </c>
      <c r="M17" s="119">
        <f>IFERROR('APPENDIX 13'!M34/'APPENDIX 13'!M$44*100,"")</f>
        <v>0.32065694834951636</v>
      </c>
      <c r="N17" s="119">
        <f>IFERROR('APPENDIX 13'!N34/'APPENDIX 13'!N$44*100,"")</f>
        <v>0.85173214222844484</v>
      </c>
      <c r="O17" s="119">
        <f>IFERROR('APPENDIX 13'!O34/'APPENDIX 13'!O$44*100,"")</f>
        <v>8.93270125532176</v>
      </c>
      <c r="P17" s="119">
        <f>IFERROR('APPENDIX 13'!P34/'APPENDIX 13'!P$44*100,"")</f>
        <v>0.96679691943965751</v>
      </c>
      <c r="Q17" s="120">
        <f>IFERROR('APPENDIX 13'!Q34/'APPENDIX 13'!Q$44*100,"")</f>
        <v>3.7267831643948548</v>
      </c>
      <c r="R17" s="4"/>
    </row>
    <row r="18" spans="2:18" ht="25.5" customHeight="1" x14ac:dyDescent="0.35">
      <c r="B18" s="52" t="s">
        <v>35</v>
      </c>
      <c r="C18" s="119">
        <f>IFERROR('APPENDIX 13'!C27/'APPENDIX 13'!C$44*100,"")</f>
        <v>0</v>
      </c>
      <c r="D18" s="119">
        <f>IFERROR('APPENDIX 13'!D27/'APPENDIX 13'!D$44*100,"")</f>
        <v>2.0615330109017309</v>
      </c>
      <c r="E18" s="119">
        <f>IFERROR('APPENDIX 13'!E27/'APPENDIX 13'!E$44*100,"")</f>
        <v>0.94800259212302962</v>
      </c>
      <c r="F18" s="119">
        <f>IFERROR('APPENDIX 13'!F27/'APPENDIX 13'!F$44*100,"")</f>
        <v>0.88209956375505083</v>
      </c>
      <c r="G18" s="119">
        <f>IFERROR('APPENDIX 13'!G27/'APPENDIX 13'!G$44*100,"")</f>
        <v>8.5898377174105676</v>
      </c>
      <c r="H18" s="119">
        <f>IFERROR('APPENDIX 13'!H27/'APPENDIX 13'!H$44*100,"")</f>
        <v>1.636439253567227</v>
      </c>
      <c r="I18" s="119">
        <f>IFERROR('APPENDIX 13'!I27/'APPENDIX 13'!I$44*100,"")</f>
        <v>2.3489929897355264</v>
      </c>
      <c r="J18" s="119">
        <f>IFERROR('APPENDIX 13'!J27/'APPENDIX 13'!J$44*100,"")</f>
        <v>4.6838608407908726</v>
      </c>
      <c r="K18" s="119">
        <f>IFERROR('APPENDIX 13'!K27/'APPENDIX 13'!K$44*100,"")</f>
        <v>0</v>
      </c>
      <c r="L18" s="119">
        <f>IFERROR('APPENDIX 13'!L27/'APPENDIX 13'!L$44*100,"")</f>
        <v>0.70362516018928045</v>
      </c>
      <c r="M18" s="119">
        <f>IFERROR('APPENDIX 13'!M27/'APPENDIX 13'!M$44*100,"")</f>
        <v>0.61373050329262269</v>
      </c>
      <c r="N18" s="119">
        <f>IFERROR('APPENDIX 13'!N27/'APPENDIX 13'!N$44*100,"")</f>
        <v>0.9728519810135059</v>
      </c>
      <c r="O18" s="119">
        <f>IFERROR('APPENDIX 13'!O27/'APPENDIX 13'!O$44*100,"")</f>
        <v>5.181958510381258</v>
      </c>
      <c r="P18" s="119">
        <f>IFERROR('APPENDIX 13'!P27/'APPENDIX 13'!P$44*100,"")</f>
        <v>3.4027443044603438</v>
      </c>
      <c r="Q18" s="120">
        <f>IFERROR('APPENDIX 13'!Q27/'APPENDIX 13'!Q$44*100,"")</f>
        <v>3.3158990135091391</v>
      </c>
      <c r="R18" s="4"/>
    </row>
    <row r="19" spans="2:18" ht="25.5" customHeight="1" x14ac:dyDescent="0.35">
      <c r="B19" s="52" t="s">
        <v>19</v>
      </c>
      <c r="C19" s="119">
        <f>IFERROR('APPENDIX 13'!C9/'APPENDIX 13'!C$44*100,"")</f>
        <v>2.0703646788171803</v>
      </c>
      <c r="D19" s="119">
        <f>IFERROR('APPENDIX 13'!D9/'APPENDIX 13'!D$44*100,"")</f>
        <v>1.4430103134487293</v>
      </c>
      <c r="E19" s="119">
        <f>IFERROR('APPENDIX 13'!E9/'APPENDIX 13'!E$44*100,"")</f>
        <v>5.5610045774328061</v>
      </c>
      <c r="F19" s="119">
        <f>IFERROR('APPENDIX 13'!F9/'APPENDIX 13'!F$44*100,"")</f>
        <v>5.9433135566134183</v>
      </c>
      <c r="G19" s="119">
        <f>IFERROR('APPENDIX 13'!G9/'APPENDIX 13'!G$44*100,"")</f>
        <v>27.934233416397518</v>
      </c>
      <c r="H19" s="119">
        <f>IFERROR('APPENDIX 13'!H9/'APPENDIX 13'!H$44*100,"")</f>
        <v>1.428131688488125</v>
      </c>
      <c r="I19" s="119">
        <f>IFERROR('APPENDIX 13'!I9/'APPENDIX 13'!I$44*100,"")</f>
        <v>4.0391789757078733</v>
      </c>
      <c r="J19" s="119">
        <f>IFERROR('APPENDIX 13'!J9/'APPENDIX 13'!J$44*100,"")</f>
        <v>1.0312868156187953</v>
      </c>
      <c r="K19" s="119">
        <f>IFERROR('APPENDIX 13'!K9/'APPENDIX 13'!K$44*100,"")</f>
        <v>0</v>
      </c>
      <c r="L19" s="119">
        <f>IFERROR('APPENDIX 13'!L9/'APPENDIX 13'!L$44*100,"")</f>
        <v>12.345598926757701</v>
      </c>
      <c r="M19" s="119">
        <f>IFERROR('APPENDIX 13'!M9/'APPENDIX 13'!M$44*100,"")</f>
        <v>8.4680148533096595</v>
      </c>
      <c r="N19" s="119">
        <f>IFERROR('APPENDIX 13'!N9/'APPENDIX 13'!N$44*100,"")</f>
        <v>7.365546640358836E-2</v>
      </c>
      <c r="O19" s="119">
        <f>IFERROR('APPENDIX 13'!O9/'APPENDIX 13'!O$44*100,"")</f>
        <v>0</v>
      </c>
      <c r="P19" s="119">
        <f>IFERROR('APPENDIX 13'!P9/'APPENDIX 13'!P$44*100,"")</f>
        <v>0</v>
      </c>
      <c r="Q19" s="120">
        <f>IFERROR('APPENDIX 13'!Q9/'APPENDIX 13'!Q$44*100,"")</f>
        <v>2.9013562829857182</v>
      </c>
      <c r="R19" s="4"/>
    </row>
    <row r="20" spans="2:18" ht="25.5" customHeight="1" x14ac:dyDescent="0.35">
      <c r="B20" s="52" t="s">
        <v>25</v>
      </c>
      <c r="C20" s="119">
        <f>IFERROR('APPENDIX 13'!C17/'APPENDIX 13'!C$44*100,"")</f>
        <v>0</v>
      </c>
      <c r="D20" s="119">
        <f>IFERROR('APPENDIX 13'!D17/'APPENDIX 13'!D$44*100,"")</f>
        <v>3.8005352708313089</v>
      </c>
      <c r="E20" s="119">
        <f>IFERROR('APPENDIX 13'!E17/'APPENDIX 13'!E$44*100,"")</f>
        <v>1.844712290372736</v>
      </c>
      <c r="F20" s="119">
        <f>IFERROR('APPENDIX 13'!F17/'APPENDIX 13'!F$44*100,"")</f>
        <v>2.3223852290550564</v>
      </c>
      <c r="G20" s="119">
        <f>IFERROR('APPENDIX 13'!G17/'APPENDIX 13'!G$44*100,"")</f>
        <v>0.95615440535565099</v>
      </c>
      <c r="H20" s="119">
        <f>IFERROR('APPENDIX 13'!H17/'APPENDIX 13'!H$44*100,"")</f>
        <v>1.6691424204906755</v>
      </c>
      <c r="I20" s="119">
        <f>IFERROR('APPENDIX 13'!I17/'APPENDIX 13'!I$44*100,"")</f>
        <v>2.5576076932565113</v>
      </c>
      <c r="J20" s="119">
        <f>IFERROR('APPENDIX 13'!J17/'APPENDIX 13'!J$44*100,"")</f>
        <v>3.2405050846167911</v>
      </c>
      <c r="K20" s="119">
        <f>IFERROR('APPENDIX 13'!K17/'APPENDIX 13'!K$44*100,"")</f>
        <v>0</v>
      </c>
      <c r="L20" s="119">
        <f>IFERROR('APPENDIX 13'!L17/'APPENDIX 13'!L$44*100,"")</f>
        <v>3.1753880255364311</v>
      </c>
      <c r="M20" s="119">
        <f>IFERROR('APPENDIX 13'!M17/'APPENDIX 13'!M$44*100,"")</f>
        <v>1.8497388849355267</v>
      </c>
      <c r="N20" s="119">
        <f>IFERROR('APPENDIX 13'!N17/'APPENDIX 13'!N$44*100,"")</f>
        <v>1.557308293206876</v>
      </c>
      <c r="O20" s="119">
        <f>IFERROR('APPENDIX 13'!O17/'APPENDIX 13'!O$44*100,"")</f>
        <v>4.1603163911483128</v>
      </c>
      <c r="P20" s="119">
        <f>IFERROR('APPENDIX 13'!P17/'APPENDIX 13'!P$44*100,"")</f>
        <v>1.4356508945645634</v>
      </c>
      <c r="Q20" s="120">
        <f>IFERROR('APPENDIX 13'!Q17/'APPENDIX 13'!Q$44*100,"")</f>
        <v>2.8967569257268897</v>
      </c>
      <c r="R20" s="4"/>
    </row>
    <row r="21" spans="2:18" ht="25.5" customHeight="1" x14ac:dyDescent="0.35">
      <c r="B21" s="52" t="s">
        <v>23</v>
      </c>
      <c r="C21" s="119">
        <f>IFERROR('APPENDIX 13'!C15/'APPENDIX 13'!C$44*100,"")</f>
        <v>0</v>
      </c>
      <c r="D21" s="119">
        <f>IFERROR('APPENDIX 13'!D15/'APPENDIX 13'!D$44*100,"")</f>
        <v>0</v>
      </c>
      <c r="E21" s="119">
        <f>IFERROR('APPENDIX 13'!E15/'APPENDIX 13'!E$44*100,"")</f>
        <v>0</v>
      </c>
      <c r="F21" s="119">
        <f>IFERROR('APPENDIX 13'!F15/'APPENDIX 13'!F$44*100,"")</f>
        <v>0</v>
      </c>
      <c r="G21" s="119">
        <f>IFERROR('APPENDIX 13'!G15/'APPENDIX 13'!G$44*100,"")</f>
        <v>0</v>
      </c>
      <c r="H21" s="119">
        <f>IFERROR('APPENDIX 13'!H15/'APPENDIX 13'!H$44*100,"")</f>
        <v>0</v>
      </c>
      <c r="I21" s="119">
        <f>IFERROR('APPENDIX 13'!I15/'APPENDIX 13'!I$44*100,"")</f>
        <v>0.70844615971718483</v>
      </c>
      <c r="J21" s="119">
        <f>IFERROR('APPENDIX 13'!J15/'APPENDIX 13'!J$44*100,"")</f>
        <v>0.2805150238869078</v>
      </c>
      <c r="K21" s="119">
        <f>IFERROR('APPENDIX 13'!K15/'APPENDIX 13'!K$44*100,"")</f>
        <v>64.89920955656342</v>
      </c>
      <c r="L21" s="119">
        <f>IFERROR('APPENDIX 13'!L15/'APPENDIX 13'!L$44*100,"")</f>
        <v>0</v>
      </c>
      <c r="M21" s="119">
        <f>IFERROR('APPENDIX 13'!M15/'APPENDIX 13'!M$44*100,"")</f>
        <v>0</v>
      </c>
      <c r="N21" s="119">
        <f>IFERROR('APPENDIX 13'!N15/'APPENDIX 13'!N$44*100,"")</f>
        <v>0</v>
      </c>
      <c r="O21" s="119">
        <f>IFERROR('APPENDIX 13'!O15/'APPENDIX 13'!O$44*100,"")</f>
        <v>0</v>
      </c>
      <c r="P21" s="119">
        <f>IFERROR('APPENDIX 13'!P15/'APPENDIX 13'!P$44*100,"")</f>
        <v>0</v>
      </c>
      <c r="Q21" s="120">
        <f>IFERROR('APPENDIX 13'!Q15/'APPENDIX 13'!Q$44*100,"")</f>
        <v>2.3074044092726655</v>
      </c>
      <c r="R21" s="4"/>
    </row>
    <row r="22" spans="2:18" ht="25.5" customHeight="1" x14ac:dyDescent="0.35">
      <c r="B22" s="52" t="s">
        <v>36</v>
      </c>
      <c r="C22" s="119">
        <f>IFERROR('APPENDIX 13'!C28/'APPENDIX 13'!C$44*100,"")</f>
        <v>1.392731359787825</v>
      </c>
      <c r="D22" s="119">
        <f>IFERROR('APPENDIX 13'!D28/'APPENDIX 13'!D$44*100,"")</f>
        <v>6.7052289046248905</v>
      </c>
      <c r="E22" s="119">
        <f>IFERROR('APPENDIX 13'!E28/'APPENDIX 13'!E$44*100,"")</f>
        <v>4.4472923534660485</v>
      </c>
      <c r="F22" s="119">
        <f>IFERROR('APPENDIX 13'!F28/'APPENDIX 13'!F$44*100,"")</f>
        <v>5.4913417760101257</v>
      </c>
      <c r="G22" s="119">
        <f>IFERROR('APPENDIX 13'!G28/'APPENDIX 13'!G$44*100,"")</f>
        <v>1.4278842502341831</v>
      </c>
      <c r="H22" s="119">
        <f>IFERROR('APPENDIX 13'!H28/'APPENDIX 13'!H$44*100,"")</f>
        <v>5.8693178247470508</v>
      </c>
      <c r="I22" s="119">
        <f>IFERROR('APPENDIX 13'!I28/'APPENDIX 13'!I$44*100,"")</f>
        <v>2.0989659381210459</v>
      </c>
      <c r="J22" s="119">
        <f>IFERROR('APPENDIX 13'!J28/'APPENDIX 13'!J$44*100,"")</f>
        <v>2.3199778319259994</v>
      </c>
      <c r="K22" s="119">
        <f>IFERROR('APPENDIX 13'!K28/'APPENDIX 13'!K$44*100,"")</f>
        <v>0</v>
      </c>
      <c r="L22" s="119">
        <f>IFERROR('APPENDIX 13'!L28/'APPENDIX 13'!L$44*100,"")</f>
        <v>1.4022125961049421</v>
      </c>
      <c r="M22" s="119">
        <f>IFERROR('APPENDIX 13'!M28/'APPENDIX 13'!M$44*100,"")</f>
        <v>2.7719282182750415</v>
      </c>
      <c r="N22" s="119">
        <f>IFERROR('APPENDIX 13'!N28/'APPENDIX 13'!N$44*100,"")</f>
        <v>6.4050450827711209</v>
      </c>
      <c r="O22" s="119">
        <f>IFERROR('APPENDIX 13'!O28/'APPENDIX 13'!O$44*100,"")</f>
        <v>0</v>
      </c>
      <c r="P22" s="119">
        <f>IFERROR('APPENDIX 13'!P28/'APPENDIX 13'!P$44*100,"")</f>
        <v>6.1814934647832702</v>
      </c>
      <c r="Q22" s="120">
        <f>IFERROR('APPENDIX 13'!Q28/'APPENDIX 13'!Q$44*100,"")</f>
        <v>2.2497746528756268</v>
      </c>
      <c r="R22" s="4"/>
    </row>
    <row r="23" spans="2:18" ht="25.5" customHeight="1" x14ac:dyDescent="0.35">
      <c r="B23" s="52" t="s">
        <v>33</v>
      </c>
      <c r="C23" s="119">
        <f>IFERROR('APPENDIX 13'!C25/'APPENDIX 13'!C$44*100,"")</f>
        <v>0</v>
      </c>
      <c r="D23" s="119">
        <f>IFERROR('APPENDIX 13'!D25/'APPENDIX 13'!D$44*100,"")</f>
        <v>4.3802247238543206</v>
      </c>
      <c r="E23" s="119">
        <f>IFERROR('APPENDIX 13'!E25/'APPENDIX 13'!E$44*100,"")</f>
        <v>3.250687149221867</v>
      </c>
      <c r="F23" s="119">
        <f>IFERROR('APPENDIX 13'!F25/'APPENDIX 13'!F$44*100,"")</f>
        <v>5.2963332987611151</v>
      </c>
      <c r="G23" s="119">
        <f>IFERROR('APPENDIX 13'!G25/'APPENDIX 13'!G$44*100,"")</f>
        <v>1.6829359151949597</v>
      </c>
      <c r="H23" s="119">
        <f>IFERROR('APPENDIX 13'!H25/'APPENDIX 13'!H$44*100,"")</f>
        <v>8.2255870058349334</v>
      </c>
      <c r="I23" s="119">
        <f>IFERROR('APPENDIX 13'!I25/'APPENDIX 13'!I$44*100,"")</f>
        <v>1.4710846072083312</v>
      </c>
      <c r="J23" s="119">
        <f>IFERROR('APPENDIX 13'!J25/'APPENDIX 13'!J$44*100,"")</f>
        <v>2.8168942003079422</v>
      </c>
      <c r="K23" s="119">
        <f>IFERROR('APPENDIX 13'!K25/'APPENDIX 13'!K$44*100,"")</f>
        <v>0</v>
      </c>
      <c r="L23" s="119">
        <f>IFERROR('APPENDIX 13'!L25/'APPENDIX 13'!L$44*100,"")</f>
        <v>1.3222991069426051</v>
      </c>
      <c r="M23" s="119">
        <f>IFERROR('APPENDIX 13'!M25/'APPENDIX 13'!M$44*100,"")</f>
        <v>5.1227461006585244</v>
      </c>
      <c r="N23" s="119">
        <f>IFERROR('APPENDIX 13'!N25/'APPENDIX 13'!N$44*100,"")</f>
        <v>5.7401154233689757</v>
      </c>
      <c r="O23" s="119">
        <f>IFERROR('APPENDIX 13'!O25/'APPENDIX 13'!O$44*100,"")</f>
        <v>0.3480299066448968</v>
      </c>
      <c r="P23" s="119">
        <f>IFERROR('APPENDIX 13'!P25/'APPENDIX 13'!P$44*100,"")</f>
        <v>0.43559943754325281</v>
      </c>
      <c r="Q23" s="120">
        <f>IFERROR('APPENDIX 13'!Q25/'APPENDIX 13'!Q$44*100,"")</f>
        <v>2.1505378183338459</v>
      </c>
      <c r="R23" s="4"/>
    </row>
    <row r="24" spans="2:18" ht="25.5" customHeight="1" x14ac:dyDescent="0.35">
      <c r="B24" s="52" t="s">
        <v>157</v>
      </c>
      <c r="C24" s="119">
        <f>IFERROR('APPENDIX 13'!C36/'APPENDIX 13'!C$44*100,"")</f>
        <v>0</v>
      </c>
      <c r="D24" s="119">
        <f>IFERROR('APPENDIX 13'!D36/'APPENDIX 13'!D$44*100,"")</f>
        <v>2.2769831559562923</v>
      </c>
      <c r="E24" s="119">
        <f>IFERROR('APPENDIX 13'!E36/'APPENDIX 13'!E$44*100,"")</f>
        <v>2.1526986397460393</v>
      </c>
      <c r="F24" s="119">
        <f>IFERROR('APPENDIX 13'!F36/'APPENDIX 13'!F$44*100,"")</f>
        <v>2.2153348248776039</v>
      </c>
      <c r="G24" s="119">
        <f>IFERROR('APPENDIX 13'!G36/'APPENDIX 13'!G$44*100,"")</f>
        <v>3.1575121250809248</v>
      </c>
      <c r="H24" s="119">
        <f>IFERROR('APPENDIX 13'!H36/'APPENDIX 13'!H$44*100,"")</f>
        <v>1.093014291323974</v>
      </c>
      <c r="I24" s="119">
        <f>IFERROR('APPENDIX 13'!I36/'APPENDIX 13'!I$44*100,"")</f>
        <v>2.0808480358301416</v>
      </c>
      <c r="J24" s="119">
        <f>IFERROR('APPENDIX 13'!J36/'APPENDIX 13'!J$44*100,"")</f>
        <v>2.4166230925742678</v>
      </c>
      <c r="K24" s="119">
        <f>IFERROR('APPENDIX 13'!K36/'APPENDIX 13'!K$44*100,"")</f>
        <v>4.7168353306039155</v>
      </c>
      <c r="L24" s="119">
        <f>IFERROR('APPENDIX 13'!L36/'APPENDIX 13'!L$44*100,"")</f>
        <v>0.30688712116140937</v>
      </c>
      <c r="M24" s="119">
        <f>IFERROR('APPENDIX 13'!M36/'APPENDIX 13'!M$44*100,"")</f>
        <v>2.4606588954125805</v>
      </c>
      <c r="N24" s="119">
        <f>IFERROR('APPENDIX 13'!N36/'APPENDIX 13'!N$44*100,"")</f>
        <v>1.3850916045621682</v>
      </c>
      <c r="O24" s="119">
        <f>IFERROR('APPENDIX 13'!O36/'APPENDIX 13'!O$44*100,"")</f>
        <v>2.0485039889202259</v>
      </c>
      <c r="P24" s="119">
        <f>IFERROR('APPENDIX 13'!P36/'APPENDIX 13'!P$44*100,"")</f>
        <v>0.63855713112054147</v>
      </c>
      <c r="Q24" s="120">
        <f>IFERROR('APPENDIX 13'!Q36/'APPENDIX 13'!Q$44*100,"")</f>
        <v>2.0848154738342899</v>
      </c>
      <c r="R24" s="4"/>
    </row>
    <row r="25" spans="2:18" ht="25.5" customHeight="1" x14ac:dyDescent="0.35">
      <c r="B25" s="52" t="s">
        <v>37</v>
      </c>
      <c r="C25" s="119">
        <f>IFERROR('APPENDIX 13'!C31/'APPENDIX 13'!C$44*100,"")</f>
        <v>0</v>
      </c>
      <c r="D25" s="119">
        <f>IFERROR('APPENDIX 13'!D31/'APPENDIX 13'!D$44*100,"")</f>
        <v>3.2564071548352511</v>
      </c>
      <c r="E25" s="119">
        <f>IFERROR('APPENDIX 13'!E31/'APPENDIX 13'!E$44*100,"")</f>
        <v>3.7710199729338387</v>
      </c>
      <c r="F25" s="119">
        <f>IFERROR('APPENDIX 13'!F31/'APPENDIX 13'!F$44*100,"")</f>
        <v>2.8459426679733553</v>
      </c>
      <c r="G25" s="119">
        <f>IFERROR('APPENDIX 13'!G31/'APPENDIX 13'!G$44*100,"")</f>
        <v>0.41060714014459676</v>
      </c>
      <c r="H25" s="119">
        <f>IFERROR('APPENDIX 13'!H31/'APPENDIX 13'!H$44*100,"")</f>
        <v>5.4137551041157552</v>
      </c>
      <c r="I25" s="119">
        <f>IFERROR('APPENDIX 13'!I31/'APPENDIX 13'!I$44*100,"")</f>
        <v>3.2368703931545832</v>
      </c>
      <c r="J25" s="119">
        <f>IFERROR('APPENDIX 13'!J31/'APPENDIX 13'!J$44*100,"")</f>
        <v>3.9202676599651793</v>
      </c>
      <c r="K25" s="119">
        <f>IFERROR('APPENDIX 13'!K31/'APPENDIX 13'!K$44*100,"")</f>
        <v>0</v>
      </c>
      <c r="L25" s="119">
        <f>IFERROR('APPENDIX 13'!L31/'APPENDIX 13'!L$44*100,"")</f>
        <v>1.4478626592145152</v>
      </c>
      <c r="M25" s="119">
        <f>IFERROR('APPENDIX 13'!M31/'APPENDIX 13'!M$44*100,"")</f>
        <v>2.7552391062980535</v>
      </c>
      <c r="N25" s="119">
        <f>IFERROR('APPENDIX 13'!N31/'APPENDIX 13'!N$44*100,"")</f>
        <v>4.8358148121999829</v>
      </c>
      <c r="O25" s="119">
        <f>IFERROR('APPENDIX 13'!O31/'APPENDIX 13'!O$44*100,"")</f>
        <v>0</v>
      </c>
      <c r="P25" s="119">
        <f>IFERROR('APPENDIX 13'!P31/'APPENDIX 13'!P$44*100,"")</f>
        <v>0.89108158808269378</v>
      </c>
      <c r="Q25" s="120">
        <f>IFERROR('APPENDIX 13'!Q31/'APPENDIX 13'!Q$44*100,"")</f>
        <v>2.0423854528411698</v>
      </c>
      <c r="R25" s="4"/>
    </row>
    <row r="26" spans="2:18" ht="25.5" customHeight="1" x14ac:dyDescent="0.35">
      <c r="B26" s="52" t="s">
        <v>24</v>
      </c>
      <c r="C26" s="119">
        <f>IFERROR('APPENDIX 13'!C16/'APPENDIX 13'!C$44*100,"")</f>
        <v>13.227225655647763</v>
      </c>
      <c r="D26" s="119">
        <f>IFERROR('APPENDIX 13'!D16/'APPENDIX 13'!D$44*100,"")</f>
        <v>2.1453467197310556</v>
      </c>
      <c r="E26" s="119">
        <f>IFERROR('APPENDIX 13'!E16/'APPENDIX 13'!E$44*100,"")</f>
        <v>1.4676484574349125</v>
      </c>
      <c r="F26" s="119">
        <f>IFERROR('APPENDIX 13'!F16/'APPENDIX 13'!F$44*100,"")</f>
        <v>1.8233917039376344</v>
      </c>
      <c r="G26" s="119">
        <f>IFERROR('APPENDIX 13'!G16/'APPENDIX 13'!G$44*100,"")</f>
        <v>0.77831988513271588</v>
      </c>
      <c r="H26" s="119">
        <f>IFERROR('APPENDIX 13'!H16/'APPENDIX 13'!H$44*100,"")</f>
        <v>2.4751133703115284</v>
      </c>
      <c r="I26" s="119">
        <f>IFERROR('APPENDIX 13'!I16/'APPENDIX 13'!I$44*100,"")</f>
        <v>3.3866728829718218</v>
      </c>
      <c r="J26" s="119">
        <f>IFERROR('APPENDIX 13'!J16/'APPENDIX 13'!J$44*100,"")</f>
        <v>3.4191425898061198</v>
      </c>
      <c r="K26" s="119">
        <f>IFERROR('APPENDIX 13'!K16/'APPENDIX 13'!K$44*100,"")</f>
        <v>0.9398509200007813</v>
      </c>
      <c r="L26" s="119">
        <f>IFERROR('APPENDIX 13'!L16/'APPENDIX 13'!L$44*100,"")</f>
        <v>0.52388881949557886</v>
      </c>
      <c r="M26" s="119">
        <f>IFERROR('APPENDIX 13'!M16/'APPENDIX 13'!M$44*100,"")</f>
        <v>2.4346980545594885</v>
      </c>
      <c r="N26" s="119">
        <f>IFERROR('APPENDIX 13'!N16/'APPENDIX 13'!N$44*100,"")</f>
        <v>3.0191476270514883</v>
      </c>
      <c r="O26" s="119">
        <f>IFERROR('APPENDIX 13'!O16/'APPENDIX 13'!O$44*100,"")</f>
        <v>0</v>
      </c>
      <c r="P26" s="119">
        <f>IFERROR('APPENDIX 13'!P16/'APPENDIX 13'!P$44*100,"")</f>
        <v>0.87459433839747436</v>
      </c>
      <c r="Q26" s="120">
        <f>IFERROR('APPENDIX 13'!Q16/'APPENDIX 13'!Q$44*100,"")</f>
        <v>1.8943878291124014</v>
      </c>
      <c r="R26" s="4"/>
    </row>
    <row r="27" spans="2:18" ht="25.5" customHeight="1" x14ac:dyDescent="0.35">
      <c r="B27" s="52" t="s">
        <v>143</v>
      </c>
      <c r="C27" s="119">
        <f>IFERROR('APPENDIX 13'!C35/'APPENDIX 13'!C$44*100,"")</f>
        <v>0</v>
      </c>
      <c r="D27" s="119">
        <f>IFERROR('APPENDIX 13'!D35/'APPENDIX 13'!D$44*100,"")</f>
        <v>0.70190676187586709</v>
      </c>
      <c r="E27" s="119">
        <f>IFERROR('APPENDIX 13'!E35/'APPENDIX 13'!E$44*100,"")</f>
        <v>1.1531741676163232</v>
      </c>
      <c r="F27" s="119">
        <f>IFERROR('APPENDIX 13'!F35/'APPENDIX 13'!F$44*100,"")</f>
        <v>1.3061525142822066</v>
      </c>
      <c r="G27" s="119">
        <f>IFERROR('APPENDIX 13'!G35/'APPENDIX 13'!G$44*100,"")</f>
        <v>1.0944942548274277</v>
      </c>
      <c r="H27" s="119">
        <f>IFERROR('APPENDIX 13'!H35/'APPENDIX 13'!H$44*100,"")</f>
        <v>0.24261186624604872</v>
      </c>
      <c r="I27" s="119">
        <f>IFERROR('APPENDIX 13'!I35/'APPENDIX 13'!I$44*100,"")</f>
        <v>2.0454972532035565</v>
      </c>
      <c r="J27" s="119">
        <f>IFERROR('APPENDIX 13'!J35/'APPENDIX 13'!J$44*100,"")</f>
        <v>1.0033343018959024</v>
      </c>
      <c r="K27" s="119">
        <f>IFERROR('APPENDIX 13'!K35/'APPENDIX 13'!K$44*100,"")</f>
        <v>0</v>
      </c>
      <c r="L27" s="119">
        <f>IFERROR('APPENDIX 13'!L35/'APPENDIX 13'!L$44*100,"")</f>
        <v>1.1194789474882803</v>
      </c>
      <c r="M27" s="119">
        <f>IFERROR('APPENDIX 13'!M35/'APPENDIX 13'!M$44*100,"")</f>
        <v>0.97127154807739102</v>
      </c>
      <c r="N27" s="119">
        <f>IFERROR('APPENDIX 13'!N35/'APPENDIX 13'!N$44*100,"")</f>
        <v>1.2258214382114649</v>
      </c>
      <c r="O27" s="119">
        <f>IFERROR('APPENDIX 13'!O35/'APPENDIX 13'!O$44*100,"")</f>
        <v>1.9728844510348045</v>
      </c>
      <c r="P27" s="119">
        <f>IFERROR('APPENDIX 13'!P35/'APPENDIX 13'!P$44*100,"")</f>
        <v>3.9139890638077568</v>
      </c>
      <c r="Q27" s="120">
        <f>IFERROR('APPENDIX 13'!Q35/'APPENDIX 13'!Q$44*100,"")</f>
        <v>1.539680455853321</v>
      </c>
      <c r="R27" s="4"/>
    </row>
    <row r="28" spans="2:18" ht="25.5" customHeight="1" x14ac:dyDescent="0.35">
      <c r="B28" s="52" t="s">
        <v>40</v>
      </c>
      <c r="C28" s="119">
        <f>IFERROR('APPENDIX 13'!C39/'APPENDIX 13'!C$44*100,"")</f>
        <v>0</v>
      </c>
      <c r="D28" s="119">
        <f>IFERROR('APPENDIX 13'!D39/'APPENDIX 13'!D$44*100,"")</f>
        <v>0.34536800365396042</v>
      </c>
      <c r="E28" s="119">
        <f>IFERROR('APPENDIX 13'!E39/'APPENDIX 13'!E$44*100,"")</f>
        <v>2.1540725565462173</v>
      </c>
      <c r="F28" s="119">
        <f>IFERROR('APPENDIX 13'!F39/'APPENDIX 13'!F$44*100,"")</f>
        <v>0.78491282509350369</v>
      </c>
      <c r="G28" s="119">
        <f>IFERROR('APPENDIX 13'!G39/'APPENDIX 13'!G$44*100,"")</f>
        <v>0.44597874087228245</v>
      </c>
      <c r="H28" s="119">
        <f>IFERROR('APPENDIX 13'!H39/'APPENDIX 13'!H$44*100,"")</f>
        <v>1.012237068739495</v>
      </c>
      <c r="I28" s="119">
        <f>IFERROR('APPENDIX 13'!I39/'APPENDIX 13'!I$44*100,"")</f>
        <v>2.4434621257359042</v>
      </c>
      <c r="J28" s="119">
        <f>IFERROR('APPENDIX 13'!J39/'APPENDIX 13'!J$44*100,"")</f>
        <v>2.0779875806260999</v>
      </c>
      <c r="K28" s="119">
        <f>IFERROR('APPENDIX 13'!K39/'APPENDIX 13'!K$44*100,"")</f>
        <v>0</v>
      </c>
      <c r="L28" s="119">
        <f>IFERROR('APPENDIX 13'!L39/'APPENDIX 13'!L$44*100,"")</f>
        <v>0.89775006952749603</v>
      </c>
      <c r="M28" s="119">
        <f>IFERROR('APPENDIX 13'!M39/'APPENDIX 13'!M$44*100,"")</f>
        <v>0.95069989963353485</v>
      </c>
      <c r="N28" s="119">
        <f>IFERROR('APPENDIX 13'!N39/'APPENDIX 13'!N$44*100,"")</f>
        <v>2.3000102268212079</v>
      </c>
      <c r="O28" s="119">
        <f>IFERROR('APPENDIX 13'!O39/'APPENDIX 13'!O$44*100,"")</f>
        <v>0.4088160842465941</v>
      </c>
      <c r="P28" s="119">
        <f>IFERROR('APPENDIX 13'!P39/'APPENDIX 13'!P$44*100,"")</f>
        <v>6.7349189796947803E-2</v>
      </c>
      <c r="Q28" s="120">
        <f>IFERROR('APPENDIX 13'!Q39/'APPENDIX 13'!Q$44*100,"")</f>
        <v>1.1592071791405465</v>
      </c>
      <c r="R28" s="4"/>
    </row>
    <row r="29" spans="2:18" ht="25.5" customHeight="1" x14ac:dyDescent="0.35">
      <c r="B29" s="52" t="s">
        <v>141</v>
      </c>
      <c r="C29" s="119">
        <f>IFERROR('APPENDIX 13'!C32/'APPENDIX 13'!C$44*100,"")</f>
        <v>0</v>
      </c>
      <c r="D29" s="119">
        <f>IFERROR('APPENDIX 13'!D32/'APPENDIX 13'!D$44*100,"")</f>
        <v>0.65375353878267861</v>
      </c>
      <c r="E29" s="119">
        <f>IFERROR('APPENDIX 13'!E32/'APPENDIX 13'!E$44*100,"")</f>
        <v>0.90663243069543842</v>
      </c>
      <c r="F29" s="119">
        <f>IFERROR('APPENDIX 13'!F32/'APPENDIX 13'!F$44*100,"")</f>
        <v>1.225528690354986</v>
      </c>
      <c r="G29" s="119">
        <f>IFERROR('APPENDIX 13'!G32/'APPENDIX 13'!G$44*100,"")</f>
        <v>0.54800664031277457</v>
      </c>
      <c r="H29" s="119">
        <f>IFERROR('APPENDIX 13'!H32/'APPENDIX 13'!H$44*100,"")</f>
        <v>0.12064546524758138</v>
      </c>
      <c r="I29" s="119">
        <f>IFERROR('APPENDIX 13'!I32/'APPENDIX 13'!I$44*100,"")</f>
        <v>1.6357209555832526</v>
      </c>
      <c r="J29" s="119">
        <f>IFERROR('APPENDIX 13'!J32/'APPENDIX 13'!J$44*100,"")</f>
        <v>1.6055018843199598</v>
      </c>
      <c r="K29" s="119">
        <f>IFERROR('APPENDIX 13'!K32/'APPENDIX 13'!K$44*100,"")</f>
        <v>0</v>
      </c>
      <c r="L29" s="119">
        <f>IFERROR('APPENDIX 13'!L32/'APPENDIX 13'!L$44*100,"")</f>
        <v>1.7352544775362355</v>
      </c>
      <c r="M29" s="119">
        <f>IFERROR('APPENDIX 13'!M32/'APPENDIX 13'!M$44*100,"")</f>
        <v>0.94038510125886898</v>
      </c>
      <c r="N29" s="119">
        <f>IFERROR('APPENDIX 13'!N32/'APPENDIX 13'!N$44*100,"")</f>
        <v>1.2385444234298895</v>
      </c>
      <c r="O29" s="119">
        <f>IFERROR('APPENDIX 13'!O32/'APPENDIX 13'!O$44*100,"")</f>
        <v>1.0521169058923556</v>
      </c>
      <c r="P29" s="119">
        <f>IFERROR('APPENDIX 13'!P32/'APPENDIX 13'!P$44*100,"")</f>
        <v>8.3521396494551689E-2</v>
      </c>
      <c r="Q29" s="120">
        <f>IFERROR('APPENDIX 13'!Q32/'APPENDIX 13'!Q$44*100,"")</f>
        <v>1.1438335424187838</v>
      </c>
      <c r="R29" s="4"/>
    </row>
    <row r="30" spans="2:18" ht="25.5" customHeight="1" x14ac:dyDescent="0.35">
      <c r="B30" s="52" t="s">
        <v>18</v>
      </c>
      <c r="C30" s="119">
        <f>IFERROR('APPENDIX 13'!C8/'APPENDIX 13'!C$44*100,"")</f>
        <v>0</v>
      </c>
      <c r="D30" s="119">
        <f>IFERROR('APPENDIX 13'!D8/'APPENDIX 13'!D$44*100,"")</f>
        <v>1.2314930671917583</v>
      </c>
      <c r="E30" s="119">
        <f>IFERROR('APPENDIX 13'!E8/'APPENDIX 13'!E$44*100,"")</f>
        <v>0.13136171183927006</v>
      </c>
      <c r="F30" s="119">
        <f>IFERROR('APPENDIX 13'!F8/'APPENDIX 13'!F$44*100,"")</f>
        <v>1.7995580400515621</v>
      </c>
      <c r="G30" s="119">
        <f>IFERROR('APPENDIX 13'!G8/'APPENDIX 13'!G$44*100,"")</f>
        <v>0.46728126932689079</v>
      </c>
      <c r="H30" s="119">
        <f>IFERROR('APPENDIX 13'!H8/'APPENDIX 13'!H$44*100,"")</f>
        <v>8.6861532709771611E-3</v>
      </c>
      <c r="I30" s="119">
        <f>IFERROR('APPENDIX 13'!I8/'APPENDIX 13'!I$44*100,"")</f>
        <v>2.4668177994725045</v>
      </c>
      <c r="J30" s="119">
        <f>IFERROR('APPENDIX 13'!J8/'APPENDIX 13'!J$44*100,"")</f>
        <v>2.1350777784923216</v>
      </c>
      <c r="K30" s="119">
        <f>IFERROR('APPENDIX 13'!K8/'APPENDIX 13'!K$44*100,"")</f>
        <v>0</v>
      </c>
      <c r="L30" s="119">
        <f>IFERROR('APPENDIX 13'!L8/'APPENDIX 13'!L$44*100,"")</f>
        <v>1.8221379687757708</v>
      </c>
      <c r="M30" s="119">
        <f>IFERROR('APPENDIX 13'!M8/'APPENDIX 13'!M$44*100,"")</f>
        <v>0.34679163411903507</v>
      </c>
      <c r="N30" s="119">
        <f>IFERROR('APPENDIX 13'!N8/'APPENDIX 13'!N$44*100,"")</f>
        <v>1.0479231822291004</v>
      </c>
      <c r="O30" s="119">
        <f>IFERROR('APPENDIX 13'!O8/'APPENDIX 13'!O$44*100,"")</f>
        <v>0</v>
      </c>
      <c r="P30" s="119">
        <f>IFERROR('APPENDIX 13'!P8/'APPENDIX 13'!P$44*100,"")</f>
        <v>2.0662969462183116</v>
      </c>
      <c r="Q30" s="120">
        <f>IFERROR('APPENDIX 13'!Q8/'APPENDIX 13'!Q$44*100,"")</f>
        <v>1.1046639335651354</v>
      </c>
      <c r="R30" s="4"/>
    </row>
    <row r="31" spans="2:18" ht="25.5" customHeight="1" x14ac:dyDescent="0.35">
      <c r="B31" s="52" t="s">
        <v>44</v>
      </c>
      <c r="C31" s="119">
        <f>IFERROR('APPENDIX 13'!C43/'APPENDIX 13'!C$44*100,"")</f>
        <v>0</v>
      </c>
      <c r="D31" s="119">
        <f>IFERROR('APPENDIX 13'!D43/'APPENDIX 13'!D$44*100,"")</f>
        <v>2.4126185901185752E-3</v>
      </c>
      <c r="E31" s="119">
        <f>IFERROR('APPENDIX 13'!E43/'APPENDIX 13'!E$44*100,"")</f>
        <v>9.1594453345220257E-4</v>
      </c>
      <c r="F31" s="119">
        <f>IFERROR('APPENDIX 13'!F43/'APPENDIX 13'!F$44*100,"")</f>
        <v>1.0583332098611254E-4</v>
      </c>
      <c r="G31" s="119">
        <f>IFERROR('APPENDIX 13'!G43/'APPENDIX 13'!G$44*100,"")</f>
        <v>0.11519278969087826</v>
      </c>
      <c r="H31" s="119">
        <f>IFERROR('APPENDIX 13'!H43/'APPENDIX 13'!H$44*100,"")</f>
        <v>9.4066636805513037E-3</v>
      </c>
      <c r="I31" s="119">
        <f>IFERROR('APPENDIX 13'!I43/'APPENDIX 13'!I$44*100,"")</f>
        <v>1.3932861677859132</v>
      </c>
      <c r="J31" s="119">
        <f>IFERROR('APPENDIX 13'!J43/'APPENDIX 13'!J$44*100,"")</f>
        <v>0.47558330081409761</v>
      </c>
      <c r="K31" s="119">
        <f>IFERROR('APPENDIX 13'!K43/'APPENDIX 13'!K$44*100,"")</f>
        <v>21.512638017353215</v>
      </c>
      <c r="L31" s="119">
        <f>IFERROR('APPENDIX 13'!L43/'APPENDIX 13'!L$44*100,"")</f>
        <v>6.8664871948640061E-3</v>
      </c>
      <c r="M31" s="119">
        <f>IFERROR('APPENDIX 13'!M43/'APPENDIX 13'!M$44*100,"")</f>
        <v>6.9537966570781535E-4</v>
      </c>
      <c r="N31" s="119">
        <f>IFERROR('APPENDIX 13'!N43/'APPENDIX 13'!N$44*100,"")</f>
        <v>1.99693120851408E-2</v>
      </c>
      <c r="O31" s="119">
        <f>IFERROR('APPENDIX 13'!O43/'APPENDIX 13'!O$44*100,"")</f>
        <v>0</v>
      </c>
      <c r="P31" s="119">
        <f>IFERROR('APPENDIX 13'!P43/'APPENDIX 13'!P$44*100,"")</f>
        <v>9.4827939272313713E-2</v>
      </c>
      <c r="Q31" s="120">
        <f>IFERROR('APPENDIX 13'!Q43/'APPENDIX 13'!Q$44*100,"")</f>
        <v>1.0237656106722952</v>
      </c>
      <c r="R31" s="4"/>
    </row>
    <row r="32" spans="2:18" ht="25.5" customHeight="1" x14ac:dyDescent="0.35">
      <c r="B32" s="52" t="s">
        <v>34</v>
      </c>
      <c r="C32" s="119">
        <f>IFERROR('APPENDIX 13'!C26/'APPENDIX 13'!C$44*100,"")</f>
        <v>0</v>
      </c>
      <c r="D32" s="119">
        <f>IFERROR('APPENDIX 13'!D26/'APPENDIX 13'!D$44*100,"")</f>
        <v>1.9111905182106432</v>
      </c>
      <c r="E32" s="119">
        <f>IFERROR('APPENDIX 13'!E26/'APPENDIX 13'!E$44*100,"")</f>
        <v>1.5675627402923238</v>
      </c>
      <c r="F32" s="119">
        <f>IFERROR('APPENDIX 13'!F26/'APPENDIX 13'!F$44*100,"")</f>
        <v>1.0009080498940608</v>
      </c>
      <c r="G32" s="119">
        <f>IFERROR('APPENDIX 13'!G26/'APPENDIX 13'!G$44*100,"")</f>
        <v>0.83510251615773279</v>
      </c>
      <c r="H32" s="119">
        <f>IFERROR('APPENDIX 13'!H26/'APPENDIX 13'!H$44*100,"")</f>
        <v>0.50219575547317719</v>
      </c>
      <c r="I32" s="119">
        <f>IFERROR('APPENDIX 13'!I26/'APPENDIX 13'!I$44*100,"")</f>
        <v>2.4028012113779758</v>
      </c>
      <c r="J32" s="119">
        <f>IFERROR('APPENDIX 13'!J26/'APPENDIX 13'!J$44*100,"")</f>
        <v>1.4643184579855404</v>
      </c>
      <c r="K32" s="119">
        <f>IFERROR('APPENDIX 13'!K26/'APPENDIX 13'!K$44*100,"")</f>
        <v>0.82936809338700246</v>
      </c>
      <c r="L32" s="119">
        <f>IFERROR('APPENDIX 13'!L26/'APPENDIX 13'!L$44*100,"")</f>
        <v>0.30678360627907475</v>
      </c>
      <c r="M32" s="119">
        <f>IFERROR('APPENDIX 13'!M26/'APPENDIX 13'!M$44*100,"")</f>
        <v>2.1260943537489077</v>
      </c>
      <c r="N32" s="119">
        <f>IFERROR('APPENDIX 13'!N26/'APPENDIX 13'!N$44*100,"")</f>
        <v>0.77351279386509952</v>
      </c>
      <c r="O32" s="119">
        <f>IFERROR('APPENDIX 13'!O26/'APPENDIX 13'!O$44*100,"")</f>
        <v>0</v>
      </c>
      <c r="P32" s="119">
        <f>IFERROR('APPENDIX 13'!P26/'APPENDIX 13'!P$44*100,"")</f>
        <v>2.2937229785004161</v>
      </c>
      <c r="Q32" s="120">
        <f>IFERROR('APPENDIX 13'!Q26/'APPENDIX 13'!Q$44*100,"")</f>
        <v>1.0224057593835796</v>
      </c>
      <c r="R32" s="4"/>
    </row>
    <row r="33" spans="2:18" ht="25.5" customHeight="1" x14ac:dyDescent="0.35">
      <c r="B33" s="52" t="s">
        <v>39</v>
      </c>
      <c r="C33" s="119">
        <f>IFERROR('APPENDIX 13'!C38/'APPENDIX 13'!C$44*100,"")</f>
        <v>0</v>
      </c>
      <c r="D33" s="119">
        <f>IFERROR('APPENDIX 13'!D38/'APPENDIX 13'!D$44*100,"")</f>
        <v>1.8446286847791526</v>
      </c>
      <c r="E33" s="119">
        <f>IFERROR('APPENDIX 13'!E38/'APPENDIX 13'!E$44*100,"")</f>
        <v>3.1276452668947878</v>
      </c>
      <c r="F33" s="119">
        <f>IFERROR('APPENDIX 13'!F38/'APPENDIX 13'!F$44*100,"")</f>
        <v>2.7403739302897083</v>
      </c>
      <c r="G33" s="119">
        <f>IFERROR('APPENDIX 13'!G38/'APPENDIX 13'!G$44*100,"")</f>
        <v>0.72160958866951419</v>
      </c>
      <c r="H33" s="119">
        <f>IFERROR('APPENDIX 13'!H38/'APPENDIX 13'!H$44*100,"")</f>
        <v>4.3354312194758764</v>
      </c>
      <c r="I33" s="119">
        <f>IFERROR('APPENDIX 13'!I38/'APPENDIX 13'!I$44*100,"")</f>
        <v>0.81914626440581961</v>
      </c>
      <c r="J33" s="119">
        <f>IFERROR('APPENDIX 13'!J38/'APPENDIX 13'!J$44*100,"")</f>
        <v>0.78466362540264656</v>
      </c>
      <c r="K33" s="119">
        <f>IFERROR('APPENDIX 13'!K38/'APPENDIX 13'!K$44*100,"")</f>
        <v>0</v>
      </c>
      <c r="L33" s="119">
        <f>IFERROR('APPENDIX 13'!L38/'APPENDIX 13'!L$44*100,"")</f>
        <v>0.37185996230678087</v>
      </c>
      <c r="M33" s="119">
        <f>IFERROR('APPENDIX 13'!M38/'APPENDIX 13'!M$44*100,"")</f>
        <v>2.7408389523873544</v>
      </c>
      <c r="N33" s="119">
        <f>IFERROR('APPENDIX 13'!N38/'APPENDIX 13'!N$44*100,"")</f>
        <v>2.9581033773285346</v>
      </c>
      <c r="O33" s="119">
        <f>IFERROR('APPENDIX 13'!O38/'APPENDIX 13'!O$44*100,"")</f>
        <v>3.5361804017056964E-2</v>
      </c>
      <c r="P33" s="119">
        <f>IFERROR('APPENDIX 13'!P38/'APPENDIX 13'!P$44*100,"")</f>
        <v>0.56630727262735003</v>
      </c>
      <c r="Q33" s="120">
        <f>IFERROR('APPENDIX 13'!Q38/'APPENDIX 13'!Q$44*100,"")</f>
        <v>0.98822037136103769</v>
      </c>
      <c r="R33" s="4"/>
    </row>
    <row r="34" spans="2:18" ht="25.5" customHeight="1" x14ac:dyDescent="0.35">
      <c r="B34" s="52" t="s">
        <v>41</v>
      </c>
      <c r="C34" s="119">
        <f>IFERROR('APPENDIX 13'!C40/'APPENDIX 13'!C$44*100,"")</f>
        <v>0</v>
      </c>
      <c r="D34" s="119">
        <f>IFERROR('APPENDIX 13'!D40/'APPENDIX 13'!D$44*100,"")</f>
        <v>0.52023327708296563</v>
      </c>
      <c r="E34" s="119">
        <f>IFERROR('APPENDIX 13'!E40/'APPENDIX 13'!E$44*100,"")</f>
        <v>0.21402570598333132</v>
      </c>
      <c r="F34" s="119">
        <f>IFERROR('APPENDIX 13'!F40/'APPENDIX 13'!F$44*100,"")</f>
        <v>0.25815921988142432</v>
      </c>
      <c r="G34" s="119">
        <f>IFERROR('APPENDIX 13'!G40/'APPENDIX 13'!G$44*100,"")</f>
        <v>1.0007124954338809</v>
      </c>
      <c r="H34" s="119">
        <f>IFERROR('APPENDIX 13'!H40/'APPENDIX 13'!H$44*100,"")</f>
        <v>0.35365052603264152</v>
      </c>
      <c r="I34" s="119">
        <f>IFERROR('APPENDIX 13'!I40/'APPENDIX 13'!I$44*100,"")</f>
        <v>2.2539505376257902</v>
      </c>
      <c r="J34" s="119">
        <f>IFERROR('APPENDIX 13'!J40/'APPENDIX 13'!J$44*100,"")</f>
        <v>2.5849644297360608</v>
      </c>
      <c r="K34" s="119">
        <f>IFERROR('APPENDIX 13'!K40/'APPENDIX 13'!K$44*100,"")</f>
        <v>0</v>
      </c>
      <c r="L34" s="119">
        <f>IFERROR('APPENDIX 13'!L40/'APPENDIX 13'!L$44*100,"")</f>
        <v>0.48148222269915747</v>
      </c>
      <c r="M34" s="119">
        <f>IFERROR('APPENDIX 13'!M40/'APPENDIX 13'!M$44*100,"")</f>
        <v>0.13867029500323352</v>
      </c>
      <c r="N34" s="119">
        <f>IFERROR('APPENDIX 13'!N40/'APPENDIX 13'!N$44*100,"")</f>
        <v>0.56346245517848781</v>
      </c>
      <c r="O34" s="119">
        <f>IFERROR('APPENDIX 13'!O40/'APPENDIX 13'!O$44*100,"")</f>
        <v>0</v>
      </c>
      <c r="P34" s="119">
        <f>IFERROR('APPENDIX 13'!P40/'APPENDIX 13'!P$44*100,"")</f>
        <v>0.98468436018094663</v>
      </c>
      <c r="Q34" s="120">
        <f>IFERROR('APPENDIX 13'!Q40/'APPENDIX 13'!Q$44*100,"")</f>
        <v>0.89836565545901181</v>
      </c>
      <c r="R34" s="4"/>
    </row>
    <row r="35" spans="2:18" ht="25.5" customHeight="1" x14ac:dyDescent="0.35">
      <c r="B35" s="52" t="s">
        <v>30</v>
      </c>
      <c r="C35" s="119">
        <f>IFERROR('APPENDIX 13'!C22/'APPENDIX 13'!C$44*100,"")</f>
        <v>0</v>
      </c>
      <c r="D35" s="119">
        <f>IFERROR('APPENDIX 13'!D22/'APPENDIX 13'!D$44*100,"")</f>
        <v>0.82369442632226375</v>
      </c>
      <c r="E35" s="119">
        <f>IFERROR('APPENDIX 13'!E22/'APPENDIX 13'!E$44*100,"")</f>
        <v>2.2216234658883174</v>
      </c>
      <c r="F35" s="119">
        <f>IFERROR('APPENDIX 13'!F22/'APPENDIX 13'!F$44*100,"")</f>
        <v>1.0451357947341573</v>
      </c>
      <c r="G35" s="119">
        <f>IFERROR('APPENDIX 13'!G22/'APPENDIX 13'!G$44*100,"")</f>
        <v>0.3925958342525851</v>
      </c>
      <c r="H35" s="119">
        <f>IFERROR('APPENDIX 13'!H22/'APPENDIX 13'!H$44*100,"")</f>
        <v>2.8932495780010559</v>
      </c>
      <c r="I35" s="119">
        <f>IFERROR('APPENDIX 13'!I22/'APPENDIX 13'!I$44*100,"")</f>
        <v>1.5072146544495786</v>
      </c>
      <c r="J35" s="119">
        <f>IFERROR('APPENDIX 13'!J22/'APPENDIX 13'!J$44*100,"")</f>
        <v>1.1882074196382064</v>
      </c>
      <c r="K35" s="119">
        <f>IFERROR('APPENDIX 13'!K22/'APPENDIX 13'!K$44*100,"")</f>
        <v>0</v>
      </c>
      <c r="L35" s="119">
        <f>IFERROR('APPENDIX 13'!L22/'APPENDIX 13'!L$44*100,"")</f>
        <v>0.55007808472624109</v>
      </c>
      <c r="M35" s="119">
        <f>IFERROR('APPENDIX 13'!M22/'APPENDIX 13'!M$44*100,"")</f>
        <v>1.4264554875886319</v>
      </c>
      <c r="N35" s="119">
        <f>IFERROR('APPENDIX 13'!N22/'APPENDIX 13'!N$44*100,"")</f>
        <v>2.2598853217546093</v>
      </c>
      <c r="O35" s="119">
        <f>IFERROR('APPENDIX 13'!O22/'APPENDIX 13'!O$44*100,"")</f>
        <v>0</v>
      </c>
      <c r="P35" s="119">
        <f>IFERROR('APPENDIX 13'!P22/'APPENDIX 13'!P$44*100,"")</f>
        <v>1.4438770170189721</v>
      </c>
      <c r="Q35" s="120">
        <f>IFERROR('APPENDIX 13'!Q22/'APPENDIX 13'!Q$44*100,"")</f>
        <v>0.86559808583113362</v>
      </c>
      <c r="R35" s="4"/>
    </row>
    <row r="36" spans="2:18" ht="25.5" customHeight="1" x14ac:dyDescent="0.35">
      <c r="B36" s="52" t="s">
        <v>38</v>
      </c>
      <c r="C36" s="119">
        <f>IFERROR('APPENDIX 13'!C37/'APPENDIX 13'!C$44*100,"")</f>
        <v>0</v>
      </c>
      <c r="D36" s="119">
        <f>IFERROR('APPENDIX 13'!D37/'APPENDIX 13'!D$44*100,"")</f>
        <v>0.46424730596432368</v>
      </c>
      <c r="E36" s="119">
        <f>IFERROR('APPENDIX 13'!E37/'APPENDIX 13'!E$44*100,"")</f>
        <v>0.43385239401185999</v>
      </c>
      <c r="F36" s="119">
        <f>IFERROR('APPENDIX 13'!F37/'APPENDIX 13'!F$44*100,"")</f>
        <v>0.42999019983447673</v>
      </c>
      <c r="G36" s="119">
        <f>IFERROR('APPENDIX 13'!G37/'APPENDIX 13'!G$44*100,"")</f>
        <v>0.64902185588785244</v>
      </c>
      <c r="H36" s="119">
        <f>IFERROR('APPENDIX 13'!H37/'APPENDIX 13'!H$44*100,"")</f>
        <v>0.47985993277637878</v>
      </c>
      <c r="I36" s="119">
        <f>IFERROR('APPENDIX 13'!I37/'APPENDIX 13'!I$44*100,"")</f>
        <v>1.243389052979752</v>
      </c>
      <c r="J36" s="119">
        <f>IFERROR('APPENDIX 13'!J37/'APPENDIX 13'!J$44*100,"")</f>
        <v>1.5835829654647402</v>
      </c>
      <c r="K36" s="119">
        <f>IFERROR('APPENDIX 13'!K37/'APPENDIX 13'!K$44*100,"")</f>
        <v>0</v>
      </c>
      <c r="L36" s="119">
        <f>IFERROR('APPENDIX 13'!L37/'APPENDIX 13'!L$44*100,"")</f>
        <v>8.5089233279068532E-2</v>
      </c>
      <c r="M36" s="119">
        <f>IFERROR('APPENDIX 13'!M37/'APPENDIX 13'!M$44*100,"")</f>
        <v>1.4920239952343313</v>
      </c>
      <c r="N36" s="119">
        <f>IFERROR('APPENDIX 13'!N37/'APPENDIX 13'!N$44*100,"")</f>
        <v>0.57540306063238267</v>
      </c>
      <c r="O36" s="119">
        <f>IFERROR('APPENDIX 13'!O37/'APPENDIX 13'!O$44*100,"")</f>
        <v>0.75004872905909348</v>
      </c>
      <c r="P36" s="119">
        <f>IFERROR('APPENDIX 13'!P37/'APPENDIX 13'!P$44*100,"")</f>
        <v>6.2938587970328544E-2</v>
      </c>
      <c r="Q36" s="120">
        <f>IFERROR('APPENDIX 13'!Q37/'APPENDIX 13'!Q$44*100,"")</f>
        <v>0.84381100651849605</v>
      </c>
      <c r="R36" s="4"/>
    </row>
    <row r="37" spans="2:18" ht="25.5" customHeight="1" x14ac:dyDescent="0.35">
      <c r="B37" s="52" t="s">
        <v>145</v>
      </c>
      <c r="C37" s="119">
        <f>IFERROR('APPENDIX 13'!C10/'APPENDIX 13'!C$44*100,"")</f>
        <v>0.34971108586563177</v>
      </c>
      <c r="D37" s="119">
        <f>IFERROR('APPENDIX 13'!D10/'APPENDIX 13'!D$44*100,"")</f>
        <v>0.73396484451168931</v>
      </c>
      <c r="E37" s="119">
        <f>IFERROR('APPENDIX 13'!E10/'APPENDIX 13'!E$44*100,"")</f>
        <v>1.5809965934496226</v>
      </c>
      <c r="F37" s="119">
        <f>IFERROR('APPENDIX 13'!F10/'APPENDIX 13'!F$44*100,"")</f>
        <v>0.9816993021350815</v>
      </c>
      <c r="G37" s="119">
        <f>IFERROR('APPENDIX 13'!G10/'APPENDIX 13'!G$44*100,"")</f>
        <v>3.2657969641184406</v>
      </c>
      <c r="H37" s="119">
        <f>IFERROR('APPENDIX 13'!H10/'APPENDIX 13'!H$44*100,"")</f>
        <v>1.939694079285766</v>
      </c>
      <c r="I37" s="119">
        <f>IFERROR('APPENDIX 13'!I10/'APPENDIX 13'!I$44*100,"")</f>
        <v>0.75983309487836126</v>
      </c>
      <c r="J37" s="119">
        <f>IFERROR('APPENDIX 13'!J10/'APPENDIX 13'!J$44*100,"")</f>
        <v>0.86941677830949582</v>
      </c>
      <c r="K37" s="119">
        <f>IFERROR('APPENDIX 13'!K10/'APPENDIX 13'!K$44*100,"")</f>
        <v>0</v>
      </c>
      <c r="L37" s="119">
        <f>IFERROR('APPENDIX 13'!L10/'APPENDIX 13'!L$44*100,"")</f>
        <v>0.11117498362739611</v>
      </c>
      <c r="M37" s="119">
        <f>IFERROR('APPENDIX 13'!M10/'APPENDIX 13'!M$44*100,"")</f>
        <v>0.68877355888359115</v>
      </c>
      <c r="N37" s="119">
        <f>IFERROR('APPENDIX 13'!N10/'APPENDIX 13'!N$44*100,"")</f>
        <v>1.3316289873193006</v>
      </c>
      <c r="O37" s="119">
        <f>IFERROR('APPENDIX 13'!O10/'APPENDIX 13'!O$44*100,"")</f>
        <v>0.22436905709352353</v>
      </c>
      <c r="P37" s="119">
        <f>IFERROR('APPENDIX 13'!P10/'APPENDIX 13'!P$44*100,"")</f>
        <v>0.72816935870899591</v>
      </c>
      <c r="Q37" s="120">
        <f>IFERROR('APPENDIX 13'!Q10/'APPENDIX 13'!Q$44*100,"")</f>
        <v>0.70381284341055839</v>
      </c>
      <c r="R37" s="4"/>
    </row>
    <row r="38" spans="2:18" ht="25.5" customHeight="1" x14ac:dyDescent="0.35">
      <c r="B38" s="52" t="s">
        <v>199</v>
      </c>
      <c r="C38" s="119">
        <f>IFERROR('APPENDIX 13'!C29/'APPENDIX 13'!C$44*100,"")</f>
        <v>0</v>
      </c>
      <c r="D38" s="119">
        <f>IFERROR('APPENDIX 13'!D29/'APPENDIX 13'!D$44*100,"")</f>
        <v>1.0957254347505652</v>
      </c>
      <c r="E38" s="119">
        <f>IFERROR('APPENDIX 13'!E29/'APPENDIX 13'!E$44*100,"")</f>
        <v>0.82206021877335189</v>
      </c>
      <c r="F38" s="119">
        <f>IFERROR('APPENDIX 13'!F29/'APPENDIX 13'!F$44*100,"")</f>
        <v>0.32977662819272674</v>
      </c>
      <c r="G38" s="119">
        <f>IFERROR('APPENDIX 13'!G29/'APPENDIX 13'!G$44*100,"")</f>
        <v>0.2217777665257348</v>
      </c>
      <c r="H38" s="119">
        <f>IFERROR('APPENDIX 13'!H29/'APPENDIX 13'!H$44*100,"")</f>
        <v>0.81685866267664009</v>
      </c>
      <c r="I38" s="119">
        <f>IFERROR('APPENDIX 13'!I29/'APPENDIX 13'!I$44*100,"")</f>
        <v>1.5367320848178325</v>
      </c>
      <c r="J38" s="119">
        <f>IFERROR('APPENDIX 13'!J29/'APPENDIX 13'!J$44*100,"")</f>
        <v>1.1511237065396829</v>
      </c>
      <c r="K38" s="119">
        <f>IFERROR('APPENDIX 13'!K29/'APPENDIX 13'!K$44*100,"")</f>
        <v>0</v>
      </c>
      <c r="L38" s="119">
        <f>IFERROR('APPENDIX 13'!L29/'APPENDIX 13'!L$44*100,"")</f>
        <v>1.2611908214043934</v>
      </c>
      <c r="M38" s="119">
        <f>IFERROR('APPENDIX 13'!M29/'APPENDIX 13'!M$44*100,"")</f>
        <v>0.66759345323224051</v>
      </c>
      <c r="N38" s="119">
        <f>IFERROR('APPENDIX 13'!N29/'APPENDIX 13'!N$44*100,"")</f>
        <v>1.3784600046532969</v>
      </c>
      <c r="O38" s="119">
        <f>IFERROR('APPENDIX 13'!O29/'APPENDIX 13'!O$44*100,"")</f>
        <v>0</v>
      </c>
      <c r="P38" s="119">
        <f>IFERROR('APPENDIX 13'!P29/'APPENDIX 13'!P$44*100,"")</f>
        <v>1.0681707518990966</v>
      </c>
      <c r="Q38" s="120">
        <f>IFERROR('APPENDIX 13'!Q29/'APPENDIX 13'!Q$44*100,"")</f>
        <v>0.67731902515102449</v>
      </c>
      <c r="R38" s="4"/>
    </row>
    <row r="39" spans="2:18" ht="25.5" customHeight="1" x14ac:dyDescent="0.35">
      <c r="B39" s="52" t="s">
        <v>156</v>
      </c>
      <c r="C39" s="119">
        <f>IFERROR('APPENDIX 13'!C33/'APPENDIX 13'!C$44*100,"")</f>
        <v>0</v>
      </c>
      <c r="D39" s="119">
        <f>IFERROR('APPENDIX 13'!D33/'APPENDIX 13'!D$44*100,"")</f>
        <v>0.5311065855233631</v>
      </c>
      <c r="E39" s="119">
        <f>IFERROR('APPENDIX 13'!E33/'APPENDIX 13'!E$44*100,"")</f>
        <v>0.72115366267136749</v>
      </c>
      <c r="F39" s="119">
        <f>IFERROR('APPENDIX 13'!F33/'APPENDIX 13'!F$44*100,"")</f>
        <v>0.52488035543062517</v>
      </c>
      <c r="G39" s="119">
        <f>IFERROR('APPENDIX 13'!G33/'APPENDIX 13'!G$44*100,"")</f>
        <v>1.0827037212515327</v>
      </c>
      <c r="H39" s="119">
        <f>IFERROR('APPENDIX 13'!H33/'APPENDIX 13'!H$44*100,"")</f>
        <v>0.70489935070003595</v>
      </c>
      <c r="I39" s="119">
        <f>IFERROR('APPENDIX 13'!I33/'APPENDIX 13'!I$44*100,"")</f>
        <v>1.5209185793160016</v>
      </c>
      <c r="J39" s="119">
        <f>IFERROR('APPENDIX 13'!J33/'APPENDIX 13'!J$44*100,"")</f>
        <v>0.84382113758178778</v>
      </c>
      <c r="K39" s="119">
        <f>IFERROR('APPENDIX 13'!K33/'APPENDIX 13'!K$44*100,"")</f>
        <v>0</v>
      </c>
      <c r="L39" s="119">
        <f>IFERROR('APPENDIX 13'!L33/'APPENDIX 13'!L$44*100,"")</f>
        <v>1.1571238596973086</v>
      </c>
      <c r="M39" s="119">
        <f>IFERROR('APPENDIX 13'!M33/'APPENDIX 13'!M$44*100,"")</f>
        <v>0.41876342951979401</v>
      </c>
      <c r="N39" s="119">
        <f>IFERROR('APPENDIX 13'!N33/'APPENDIX 13'!N$44*100,"")</f>
        <v>0.55550826090576844</v>
      </c>
      <c r="O39" s="119">
        <f>IFERROR('APPENDIX 13'!O33/'APPENDIX 13'!O$44*100,"")</f>
        <v>0</v>
      </c>
      <c r="P39" s="119">
        <f>IFERROR('APPENDIX 13'!P33/'APPENDIX 13'!P$44*100,"")</f>
        <v>1.9603374880502444</v>
      </c>
      <c r="Q39" s="120">
        <f>IFERROR('APPENDIX 13'!Q33/'APPENDIX 13'!Q$44*100,"")</f>
        <v>0.62245458479183557</v>
      </c>
      <c r="R39" s="4"/>
    </row>
    <row r="40" spans="2:18" ht="25.5" customHeight="1" x14ac:dyDescent="0.35">
      <c r="B40" s="52" t="s">
        <v>200</v>
      </c>
      <c r="C40" s="119">
        <f>IFERROR('APPENDIX 13'!C30/'APPENDIX 13'!C$44*100,"")</f>
        <v>8.2378810098649033</v>
      </c>
      <c r="D40" s="119">
        <f>IFERROR('APPENDIX 13'!D30/'APPENDIX 13'!D$44*100,"")</f>
        <v>0.80670694748225069</v>
      </c>
      <c r="E40" s="119">
        <f>IFERROR('APPENDIX 13'!E30/'APPENDIX 13'!E$44*100,"")</f>
        <v>0.47003220308322197</v>
      </c>
      <c r="F40" s="119">
        <f>IFERROR('APPENDIX 13'!F30/'APPENDIX 13'!F$44*100,"")</f>
        <v>0.77967407570469116</v>
      </c>
      <c r="G40" s="119">
        <f>IFERROR('APPENDIX 13'!G30/'APPENDIX 13'!G$44*100,"")</f>
        <v>1.7988158832230834</v>
      </c>
      <c r="H40" s="119">
        <f>IFERROR('APPENDIX 13'!H30/'APPENDIX 13'!H$44*100,"")</f>
        <v>0.71666768738974684</v>
      </c>
      <c r="I40" s="119">
        <f>IFERROR('APPENDIX 13'!I30/'APPENDIX 13'!I$44*100,"")</f>
        <v>0.76760347632171078</v>
      </c>
      <c r="J40" s="119">
        <f>IFERROR('APPENDIX 13'!J30/'APPENDIX 13'!J$44*100,"")</f>
        <v>0.72493372978181758</v>
      </c>
      <c r="K40" s="119">
        <f>IFERROR('APPENDIX 13'!K30/'APPENDIX 13'!K$44*100,"")</f>
        <v>0</v>
      </c>
      <c r="L40" s="119">
        <f>IFERROR('APPENDIX 13'!L30/'APPENDIX 13'!L$44*100,"")</f>
        <v>0.33725148664623511</v>
      </c>
      <c r="M40" s="119">
        <f>IFERROR('APPENDIX 13'!M30/'APPENDIX 13'!M$44*100,"")</f>
        <v>0.2647658077182507</v>
      </c>
      <c r="N40" s="119">
        <f>IFERROR('APPENDIX 13'!N30/'APPENDIX 13'!N$44*100,"")</f>
        <v>0.34305489865667255</v>
      </c>
      <c r="O40" s="119">
        <f>IFERROR('APPENDIX 13'!O30/'APPENDIX 13'!O$44*100,"")</f>
        <v>0</v>
      </c>
      <c r="P40" s="119">
        <f>IFERROR('APPENDIX 13'!P30/'APPENDIX 13'!P$44*100,"")</f>
        <v>0.76401424974437759</v>
      </c>
      <c r="Q40" s="120">
        <f>IFERROR('APPENDIX 13'!Q30/'APPENDIX 13'!Q$44*100,"")</f>
        <v>0.58223491606814437</v>
      </c>
      <c r="R40" s="4"/>
    </row>
    <row r="41" spans="2:18" ht="25.5" customHeight="1" x14ac:dyDescent="0.35">
      <c r="B41" s="52" t="s">
        <v>42</v>
      </c>
      <c r="C41" s="119">
        <f>IFERROR('APPENDIX 13'!C41/'APPENDIX 13'!C$44*100,"")</f>
        <v>0</v>
      </c>
      <c r="D41" s="119">
        <f>IFERROR('APPENDIX 13'!D41/'APPENDIX 13'!D$44*100,"")</f>
        <v>-2.9248869208971767E-2</v>
      </c>
      <c r="E41" s="119">
        <f>IFERROR('APPENDIX 13'!E41/'APPENDIX 13'!E$44*100,"")</f>
        <v>3.9996244627412844E-2</v>
      </c>
      <c r="F41" s="119">
        <f>IFERROR('APPENDIX 13'!F41/'APPENDIX 13'!F$44*100,"")</f>
        <v>6.6569158900264797E-2</v>
      </c>
      <c r="G41" s="119">
        <f>IFERROR('APPENDIX 13'!G41/'APPENDIX 13'!G$44*100,"")</f>
        <v>4.4268751830968595E-2</v>
      </c>
      <c r="H41" s="119">
        <f>IFERROR('APPENDIX 13'!H41/'APPENDIX 13'!H$44*100,"")</f>
        <v>6.112329974553974E-2</v>
      </c>
      <c r="I41" s="119">
        <f>IFERROR('APPENDIX 13'!I41/'APPENDIX 13'!I$44*100,"")</f>
        <v>1.6905199565214875</v>
      </c>
      <c r="J41" s="119">
        <f>IFERROR('APPENDIX 13'!J41/'APPENDIX 13'!J$44*100,"")</f>
        <v>0.93677620851188048</v>
      </c>
      <c r="K41" s="119">
        <f>IFERROR('APPENDIX 13'!K41/'APPENDIX 13'!K$44*100,"")</f>
        <v>0.87791618932493454</v>
      </c>
      <c r="L41" s="119">
        <f>IFERROR('APPENDIX 13'!L41/'APPENDIX 13'!L$44*100,"")</f>
        <v>0.22783625601852778</v>
      </c>
      <c r="M41" s="119">
        <f>IFERROR('APPENDIX 13'!M41/'APPENDIX 13'!M$44*100,"")</f>
        <v>9.9497240501693257E-2</v>
      </c>
      <c r="N41" s="119">
        <f>IFERROR('APPENDIX 13'!N41/'APPENDIX 13'!N$44*100,"")</f>
        <v>1.9689890740665884E-2</v>
      </c>
      <c r="O41" s="119">
        <f>IFERROR('APPENDIX 13'!O41/'APPENDIX 13'!O$44*100,"")</f>
        <v>3.0893673861495035E-2</v>
      </c>
      <c r="P41" s="119">
        <f>IFERROR('APPENDIX 13'!P41/'APPENDIX 13'!P$44*100,"")</f>
        <v>8.6356783383092633E-2</v>
      </c>
      <c r="Q41" s="120">
        <f>IFERROR('APPENDIX 13'!Q41/'APPENDIX 13'!Q$44*100,"")</f>
        <v>0.48086755281266613</v>
      </c>
      <c r="R41" s="4"/>
    </row>
    <row r="42" spans="2:18" ht="25.5" customHeight="1" x14ac:dyDescent="0.35">
      <c r="B42" s="52" t="s">
        <v>22</v>
      </c>
      <c r="C42" s="119">
        <f>IFERROR('APPENDIX 13'!C14/'APPENDIX 13'!C$44*100,"")</f>
        <v>0</v>
      </c>
      <c r="D42" s="119">
        <f>IFERROR('APPENDIX 13'!D14/'APPENDIX 13'!D$44*100,"")</f>
        <v>0.99667587427679283</v>
      </c>
      <c r="E42" s="119">
        <f>IFERROR('APPENDIX 13'!E14/'APPENDIX 13'!E$44*100,"")</f>
        <v>0.40980885000873968</v>
      </c>
      <c r="F42" s="119">
        <f>IFERROR('APPENDIX 13'!F14/'APPENDIX 13'!F$44*100,"")</f>
        <v>0.89895881178813863</v>
      </c>
      <c r="G42" s="119">
        <f>IFERROR('APPENDIX 13'!G14/'APPENDIX 13'!G$44*100,"")</f>
        <v>0.48807745584879181</v>
      </c>
      <c r="H42" s="119">
        <f>IFERROR('APPENDIX 13'!H14/'APPENDIX 13'!H$44*100,"")</f>
        <v>1.9580670947299068</v>
      </c>
      <c r="I42" s="119">
        <f>IFERROR('APPENDIX 13'!I14/'APPENDIX 13'!I$44*100,"")</f>
        <v>0.72399248877970279</v>
      </c>
      <c r="J42" s="119">
        <f>IFERROR('APPENDIX 13'!J14/'APPENDIX 13'!J$44*100,"")</f>
        <v>0.61003280430513152</v>
      </c>
      <c r="K42" s="119">
        <f>IFERROR('APPENDIX 13'!K14/'APPENDIX 13'!K$44*100,"")</f>
        <v>0</v>
      </c>
      <c r="L42" s="119">
        <f>IFERROR('APPENDIX 13'!L14/'APPENDIX 13'!L$44*100,"")</f>
        <v>0.1257705820365794</v>
      </c>
      <c r="M42" s="119">
        <f>IFERROR('APPENDIX 13'!M14/'APPENDIX 13'!M$44*100,"")</f>
        <v>1.5167679216724346</v>
      </c>
      <c r="N42" s="119">
        <f>IFERROR('APPENDIX 13'!N14/'APPENDIX 13'!N$44*100,"")</f>
        <v>4.4707415115986866E-2</v>
      </c>
      <c r="O42" s="119">
        <f>IFERROR('APPENDIX 13'!O14/'APPENDIX 13'!O$44*100,"")</f>
        <v>0</v>
      </c>
      <c r="P42" s="119">
        <f>IFERROR('APPENDIX 13'!P14/'APPENDIX 13'!P$44*100,"")</f>
        <v>0.2535746002542047</v>
      </c>
      <c r="Q42" s="120">
        <f>IFERROR('APPENDIX 13'!Q14/'APPENDIX 13'!Q$44*100,"")</f>
        <v>0.44585066941791857</v>
      </c>
      <c r="R42" s="4"/>
    </row>
    <row r="43" spans="2:18" ht="25.5" customHeight="1" x14ac:dyDescent="0.35">
      <c r="B43" s="52" t="s">
        <v>31</v>
      </c>
      <c r="C43" s="119">
        <f>IFERROR('APPENDIX 13'!C23/'APPENDIX 13'!C$44*100,"")</f>
        <v>0</v>
      </c>
      <c r="D43" s="119">
        <f>IFERROR('APPENDIX 13'!D23/'APPENDIX 13'!D$44*100,"")</f>
        <v>0</v>
      </c>
      <c r="E43" s="119">
        <f>IFERROR('APPENDIX 13'!E23/'APPENDIX 13'!E$44*100,"")</f>
        <v>0</v>
      </c>
      <c r="F43" s="119">
        <f>IFERROR('APPENDIX 13'!F23/'APPENDIX 13'!F$44*100,"")</f>
        <v>0</v>
      </c>
      <c r="G43" s="119">
        <f>IFERROR('APPENDIX 13'!G23/'APPENDIX 13'!G$44*100,"")</f>
        <v>0</v>
      </c>
      <c r="H43" s="119">
        <f>IFERROR('APPENDIX 13'!H23/'APPENDIX 13'!H$44*100,"")</f>
        <v>0</v>
      </c>
      <c r="I43" s="119">
        <f>IFERROR('APPENDIX 13'!I23/'APPENDIX 13'!I$44*100,"")</f>
        <v>0</v>
      </c>
      <c r="J43" s="119">
        <f>IFERROR('APPENDIX 13'!J23/'APPENDIX 13'!J$44*100,"")</f>
        <v>0</v>
      </c>
      <c r="K43" s="119">
        <f>IFERROR('APPENDIX 13'!K23/'APPENDIX 13'!K$44*100,"")</f>
        <v>0</v>
      </c>
      <c r="L43" s="119">
        <f>IFERROR('APPENDIX 13'!L23/'APPENDIX 13'!L$44*100,"")</f>
        <v>0</v>
      </c>
      <c r="M43" s="119">
        <f>IFERROR('APPENDIX 13'!M23/'APPENDIX 13'!M$44*100,"")</f>
        <v>0</v>
      </c>
      <c r="N43" s="119">
        <f>IFERROR('APPENDIX 13'!N23/'APPENDIX 13'!N$44*100,"")</f>
        <v>0</v>
      </c>
      <c r="O43" s="119">
        <f>IFERROR('APPENDIX 13'!O23/'APPENDIX 13'!O$44*100,"")</f>
        <v>0</v>
      </c>
      <c r="P43" s="119">
        <f>IFERROR('APPENDIX 13'!P23/'APPENDIX 13'!P$44*100,"")</f>
        <v>0</v>
      </c>
      <c r="Q43" s="120">
        <f>IFERROR('APPENDIX 13'!Q23/'APPENDIX 13'!Q$44*100,"")</f>
        <v>0</v>
      </c>
      <c r="R43" s="4"/>
    </row>
    <row r="44" spans="2:18" ht="25.5" customHeight="1" x14ac:dyDescent="0.35">
      <c r="B44" s="121" t="s">
        <v>45</v>
      </c>
      <c r="C44" s="122">
        <f t="shared" ref="C44:Q44" si="0">SUM(C7:C43)</f>
        <v>100.00000000000001</v>
      </c>
      <c r="D44" s="122">
        <f t="shared" si="0"/>
        <v>99.999999999999972</v>
      </c>
      <c r="E44" s="122">
        <f t="shared" si="0"/>
        <v>100.00000000000003</v>
      </c>
      <c r="F44" s="122">
        <f t="shared" si="0"/>
        <v>100</v>
      </c>
      <c r="G44" s="122">
        <f t="shared" si="0"/>
        <v>100</v>
      </c>
      <c r="H44" s="122">
        <f t="shared" si="0"/>
        <v>100</v>
      </c>
      <c r="I44" s="122">
        <f t="shared" si="0"/>
        <v>100</v>
      </c>
      <c r="J44" s="122">
        <f t="shared" si="0"/>
        <v>100</v>
      </c>
      <c r="K44" s="122">
        <f t="shared" si="0"/>
        <v>100</v>
      </c>
      <c r="L44" s="122">
        <f t="shared" si="0"/>
        <v>100</v>
      </c>
      <c r="M44" s="122">
        <f t="shared" si="0"/>
        <v>100</v>
      </c>
      <c r="N44" s="122">
        <f t="shared" si="0"/>
        <v>99.999999999999986</v>
      </c>
      <c r="O44" s="122">
        <f t="shared" si="0"/>
        <v>100.00000000000001</v>
      </c>
      <c r="P44" s="122">
        <f t="shared" si="0"/>
        <v>100.00000000000001</v>
      </c>
      <c r="Q44" s="122">
        <f t="shared" si="0"/>
        <v>100.00000000000001</v>
      </c>
      <c r="R44" s="4"/>
    </row>
    <row r="45" spans="2:18" ht="25.5" customHeight="1" x14ac:dyDescent="0.35">
      <c r="B45" s="271" t="s">
        <v>46</v>
      </c>
      <c r="C45" s="272"/>
      <c r="D45" s="272"/>
      <c r="E45" s="272"/>
      <c r="F45" s="272"/>
      <c r="G45" s="272"/>
      <c r="H45" s="272"/>
      <c r="I45" s="272"/>
      <c r="J45" s="272"/>
      <c r="K45" s="272"/>
      <c r="L45" s="272"/>
      <c r="M45" s="272"/>
      <c r="N45" s="272"/>
      <c r="O45" s="272"/>
      <c r="P45" s="272"/>
      <c r="Q45" s="273"/>
      <c r="R45" s="4"/>
    </row>
    <row r="46" spans="2:18" ht="25.5" customHeight="1" x14ac:dyDescent="0.35">
      <c r="B46" s="52" t="s">
        <v>47</v>
      </c>
      <c r="C46" s="123">
        <f>IFERROR('APPENDIX 13'!C46/'APPENDIX 13'!C$51*100,"")</f>
        <v>33.621377046748378</v>
      </c>
      <c r="D46" s="123">
        <f>IFERROR('APPENDIX 13'!D46/'APPENDIX 13'!D$51*100,"")</f>
        <v>15.090488890242082</v>
      </c>
      <c r="E46" s="123">
        <f>IFERROR('APPENDIX 13'!E46/'APPENDIX 13'!E$51*100,"")</f>
        <v>0.59038272854357465</v>
      </c>
      <c r="F46" s="123">
        <f>IFERROR('APPENDIX 13'!F46/'APPENDIX 13'!F$51*100,"")</f>
        <v>27.133882202266989</v>
      </c>
      <c r="G46" s="123">
        <f>IFERROR('APPENDIX 13'!G46/'APPENDIX 13'!G$51*100,"")</f>
        <v>25.970850471125551</v>
      </c>
      <c r="H46" s="123">
        <f>IFERROR('APPENDIX 13'!H46/'APPENDIX 13'!H$51*100,"")</f>
        <v>7.1849166341677133</v>
      </c>
      <c r="I46" s="123">
        <f>IFERROR('APPENDIX 13'!I46/'APPENDIX 13'!I$51*100,"")</f>
        <v>0</v>
      </c>
      <c r="J46" s="123">
        <f>IFERROR('APPENDIX 13'!J46/'APPENDIX 13'!J$51*100,"")</f>
        <v>7.9378108365703843</v>
      </c>
      <c r="K46" s="123" t="str">
        <f>IFERROR('APPENDIX 13'!K46/'APPENDIX 13'!K$51*100,"")</f>
        <v/>
      </c>
      <c r="L46" s="123">
        <f>IFERROR('APPENDIX 13'!L46/'APPENDIX 13'!L$51*100,"")</f>
        <v>0</v>
      </c>
      <c r="M46" s="123">
        <f>IFERROR('APPENDIX 13'!M46/'APPENDIX 13'!M$51*100,"")</f>
        <v>34.027827327863001</v>
      </c>
      <c r="N46" s="123">
        <f>IFERROR('APPENDIX 13'!N46/'APPENDIX 13'!N$51*100,"")</f>
        <v>0</v>
      </c>
      <c r="O46" s="123">
        <f>IFERROR('APPENDIX 13'!O46/'APPENDIX 13'!O$51*100,"")</f>
        <v>10.302953591645521</v>
      </c>
      <c r="P46" s="123">
        <f>IFERROR('APPENDIX 13'!P46/'APPENDIX 13'!P$51*100,"")</f>
        <v>5.3065178982868169</v>
      </c>
      <c r="Q46" s="124">
        <f>IFERROR('APPENDIX 13'!Q46/'APPENDIX 13'!Q$51*100,"")</f>
        <v>10.369974017825745</v>
      </c>
      <c r="R46" s="4"/>
    </row>
    <row r="47" spans="2:18" ht="25.5" customHeight="1" x14ac:dyDescent="0.35">
      <c r="B47" s="52" t="s">
        <v>79</v>
      </c>
      <c r="C47" s="123">
        <f>IFERROR('APPENDIX 13'!C47/'APPENDIX 13'!C$51*100,"")</f>
        <v>9.9356537541491274</v>
      </c>
      <c r="D47" s="123">
        <f>IFERROR('APPENDIX 13'!D47/'APPENDIX 13'!D$51*100,"")</f>
        <v>22.103342204140198</v>
      </c>
      <c r="E47" s="123">
        <f>IFERROR('APPENDIX 13'!E47/'APPENDIX 13'!E$51*100,"")</f>
        <v>0</v>
      </c>
      <c r="F47" s="123">
        <f>IFERROR('APPENDIX 13'!F47/'APPENDIX 13'!F$51*100,"")</f>
        <v>51.707695356450898</v>
      </c>
      <c r="G47" s="123">
        <f>IFERROR('APPENDIX 13'!G47/'APPENDIX 13'!G$51*100,"")</f>
        <v>6.2805096364604891</v>
      </c>
      <c r="H47" s="123">
        <f>IFERROR('APPENDIX 13'!H47/'APPENDIX 13'!H$51*100,"")</f>
        <v>23.108601068533471</v>
      </c>
      <c r="I47" s="123">
        <f>IFERROR('APPENDIX 13'!I47/'APPENDIX 13'!I$51*100,"")</f>
        <v>0</v>
      </c>
      <c r="J47" s="123">
        <f>IFERROR('APPENDIX 13'!J47/'APPENDIX 13'!J$51*100,"")</f>
        <v>28.288888600188734</v>
      </c>
      <c r="K47" s="123" t="str">
        <f>IFERROR('APPENDIX 13'!K47/'APPENDIX 13'!K$51*100,"")</f>
        <v/>
      </c>
      <c r="L47" s="123">
        <f>IFERROR('APPENDIX 13'!L47/'APPENDIX 13'!L$51*100,"")</f>
        <v>11.713359872098888</v>
      </c>
      <c r="M47" s="123">
        <f>IFERROR('APPENDIX 13'!M47/'APPENDIX 13'!M$51*100,"")</f>
        <v>0</v>
      </c>
      <c r="N47" s="123">
        <f>IFERROR('APPENDIX 13'!N47/'APPENDIX 13'!N$51*100,"")</f>
        <v>0</v>
      </c>
      <c r="O47" s="123">
        <f>IFERROR('APPENDIX 13'!O47/'APPENDIX 13'!O$51*100,"")</f>
        <v>17.487007124731601</v>
      </c>
      <c r="P47" s="123">
        <f>IFERROR('APPENDIX 13'!P47/'APPENDIX 13'!P$51*100,"")</f>
        <v>8.7192687844408159</v>
      </c>
      <c r="Q47" s="124">
        <f>IFERROR('APPENDIX 13'!Q47/'APPENDIX 13'!Q$51*100,"")</f>
        <v>18.469126245031887</v>
      </c>
      <c r="R47" s="4"/>
    </row>
    <row r="48" spans="2:18" ht="25.5" customHeight="1" x14ac:dyDescent="0.35">
      <c r="B48" s="7" t="s">
        <v>258</v>
      </c>
      <c r="C48" s="123">
        <f>IFERROR('APPENDIX 13'!C48/'APPENDIX 13'!C$51*100,"")</f>
        <v>1.2795074823372337</v>
      </c>
      <c r="D48" s="123">
        <f>IFERROR('APPENDIX 13'!D48/'APPENDIX 13'!D$51*100,"")</f>
        <v>3.9540900064984923</v>
      </c>
      <c r="E48" s="123">
        <f>IFERROR('APPENDIX 13'!E48/'APPENDIX 13'!E$51*100,"")</f>
        <v>0.9923485163492457</v>
      </c>
      <c r="F48" s="123">
        <f>IFERROR('APPENDIX 13'!F48/'APPENDIX 13'!F$51*100,"")</f>
        <v>6.1768636513268342</v>
      </c>
      <c r="G48" s="123">
        <f>IFERROR('APPENDIX 13'!G48/'APPENDIX 13'!G$51*100,"")</f>
        <v>3.4581226585627829</v>
      </c>
      <c r="H48" s="123">
        <f>IFERROR('APPENDIX 13'!H48/'APPENDIX 13'!H$51*100,"")</f>
        <v>3.4073346525500843</v>
      </c>
      <c r="I48" s="123">
        <f>IFERROR('APPENDIX 13'!I48/'APPENDIX 13'!I$51*100,"")</f>
        <v>18.9000080271854</v>
      </c>
      <c r="J48" s="123">
        <f>IFERROR('APPENDIX 13'!J48/'APPENDIX 13'!J$51*100,"")</f>
        <v>1.8074729510917</v>
      </c>
      <c r="K48" s="123" t="str">
        <f>IFERROR('APPENDIX 13'!K48/'APPENDIX 13'!K$51*100,"")</f>
        <v/>
      </c>
      <c r="L48" s="123">
        <f>IFERROR('APPENDIX 13'!L48/'APPENDIX 13'!L$51*100,"")</f>
        <v>0.2575190188525382</v>
      </c>
      <c r="M48" s="123">
        <f>IFERROR('APPENDIX 13'!M48/'APPENDIX 13'!M$51*100,"")</f>
        <v>45.768819122368889</v>
      </c>
      <c r="N48" s="123">
        <f>IFERROR('APPENDIX 13'!N48/'APPENDIX 13'!N$51*100,"")</f>
        <v>28.100686498855836</v>
      </c>
      <c r="O48" s="123">
        <f>IFERROR('APPENDIX 13'!O48/'APPENDIX 13'!O$51*100,"")</f>
        <v>0.86478869802849889</v>
      </c>
      <c r="P48" s="123">
        <f>IFERROR('APPENDIX 13'!P48/'APPENDIX 13'!P$51*100,"")</f>
        <v>0.65102521547168257</v>
      </c>
      <c r="Q48" s="124">
        <f>IFERROR('APPENDIX 13'!Q48/'APPENDIX 13'!Q$51*100,"")</f>
        <v>2.2758246873663892</v>
      </c>
      <c r="R48" s="4"/>
    </row>
    <row r="49" spans="2:18" ht="25.5" customHeight="1" x14ac:dyDescent="0.35">
      <c r="B49" s="52" t="s">
        <v>48</v>
      </c>
      <c r="C49" s="123">
        <f>IFERROR('APPENDIX 13'!C49/'APPENDIX 13'!C$51*100,"")</f>
        <v>50.023179483375678</v>
      </c>
      <c r="D49" s="123">
        <f>IFERROR('APPENDIX 13'!D49/'APPENDIX 13'!D$51*100,"")</f>
        <v>53.630259568625696</v>
      </c>
      <c r="E49" s="123">
        <f>IFERROR('APPENDIX 13'!E49/'APPENDIX 13'!E$51*100,"")</f>
        <v>98.407138812056743</v>
      </c>
      <c r="F49" s="123">
        <f>IFERROR('APPENDIX 13'!F49/'APPENDIX 13'!F$51*100,"")</f>
        <v>11.18190796100159</v>
      </c>
      <c r="G49" s="123">
        <f>IFERROR('APPENDIX 13'!G49/'APPENDIX 13'!G$51*100,"")</f>
        <v>47.598962563202427</v>
      </c>
      <c r="H49" s="123">
        <f>IFERROR('APPENDIX 13'!H49/'APPENDIX 13'!H$51*100,"")</f>
        <v>62.159503255512384</v>
      </c>
      <c r="I49" s="123">
        <f>IFERROR('APPENDIX 13'!I49/'APPENDIX 13'!I$51*100,"")</f>
        <v>80.196933615176732</v>
      </c>
      <c r="J49" s="123">
        <f>IFERROR('APPENDIX 13'!J49/'APPENDIX 13'!J$51*100,"")</f>
        <v>61.852801500400965</v>
      </c>
      <c r="K49" s="123" t="str">
        <f>IFERROR('APPENDIX 13'!K49/'APPENDIX 13'!K$51*100,"")</f>
        <v/>
      </c>
      <c r="L49" s="123">
        <f>IFERROR('APPENDIX 13'!L49/'APPENDIX 13'!L$51*100,"")</f>
        <v>87.745850188310783</v>
      </c>
      <c r="M49" s="123">
        <f>IFERROR('APPENDIX 13'!M49/'APPENDIX 13'!M$51*100,"")</f>
        <v>15.768819122368891</v>
      </c>
      <c r="N49" s="123">
        <f>IFERROR('APPENDIX 13'!N49/'APPENDIX 13'!N$51*100,"")</f>
        <v>61.945080091533178</v>
      </c>
      <c r="O49" s="123">
        <f>IFERROR('APPENDIX 13'!O49/'APPENDIX 13'!O$51*100,"")</f>
        <v>71.345250585594371</v>
      </c>
      <c r="P49" s="123">
        <f>IFERROR('APPENDIX 13'!P49/'APPENDIX 13'!P$51*100,"")</f>
        <v>84.654274208288001</v>
      </c>
      <c r="Q49" s="124">
        <f>IFERROR('APPENDIX 13'!Q49/'APPENDIX 13'!Q$51*100,"")</f>
        <v>67.28815167315588</v>
      </c>
      <c r="R49" s="4"/>
    </row>
    <row r="50" spans="2:18" ht="25.5" customHeight="1" x14ac:dyDescent="0.35">
      <c r="B50" s="52" t="s">
        <v>259</v>
      </c>
      <c r="C50" s="123">
        <f>IFERROR('APPENDIX 13'!C50/'APPENDIX 13'!C$51*100,"")</f>
        <v>5.1402822333895823</v>
      </c>
      <c r="D50" s="123">
        <f>IFERROR('APPENDIX 13'!D50/'APPENDIX 13'!D$51*100,"")</f>
        <v>5.2218193304935339</v>
      </c>
      <c r="E50" s="123">
        <f>IFERROR('APPENDIX 13'!E50/'APPENDIX 13'!E$51*100,"")</f>
        <v>1.0129943050424927E-2</v>
      </c>
      <c r="F50" s="123">
        <f>IFERROR('APPENDIX 13'!F50/'APPENDIX 13'!F$51*100,"")</f>
        <v>3.7996508289536823</v>
      </c>
      <c r="G50" s="123">
        <f>IFERROR('APPENDIX 13'!G50/'APPENDIX 13'!G$51*100,"")</f>
        <v>16.691554670648749</v>
      </c>
      <c r="H50" s="123">
        <f>IFERROR('APPENDIX 13'!H50/'APPENDIX 13'!H$51*100,"")</f>
        <v>4.1396443892363468</v>
      </c>
      <c r="I50" s="123">
        <f>IFERROR('APPENDIX 13'!I50/'APPENDIX 13'!I$51*100,"")</f>
        <v>0.9030583576378669</v>
      </c>
      <c r="J50" s="123">
        <f>IFERROR('APPENDIX 13'!J50/'APPENDIX 13'!J$51*100,"")</f>
        <v>0.11302611174821987</v>
      </c>
      <c r="K50" s="123" t="str">
        <f>IFERROR('APPENDIX 13'!K50/'APPENDIX 13'!K$51*100,"")</f>
        <v/>
      </c>
      <c r="L50" s="123">
        <f>IFERROR('APPENDIX 13'!L50/'APPENDIX 13'!L$51*100,"")</f>
        <v>0.28327092073779203</v>
      </c>
      <c r="M50" s="123">
        <f>IFERROR('APPENDIX 13'!M50/'APPENDIX 13'!M$51*100,"")</f>
        <v>4.4345344273992149</v>
      </c>
      <c r="N50" s="123">
        <f>IFERROR('APPENDIX 13'!N50/'APPENDIX 13'!N$51*100,"")</f>
        <v>9.9542334096109837</v>
      </c>
      <c r="O50" s="123">
        <f>IFERROR('APPENDIX 13'!O50/'APPENDIX 13'!O$51*100,"")</f>
        <v>0</v>
      </c>
      <c r="P50" s="123">
        <f>IFERROR('APPENDIX 13'!P50/'APPENDIX 13'!P$51*100,"")</f>
        <v>0.66891389351268615</v>
      </c>
      <c r="Q50" s="124">
        <f>IFERROR('APPENDIX 13'!Q50/'APPENDIX 13'!Q$51*100,"")</f>
        <v>1.5969233766200912</v>
      </c>
      <c r="R50" s="4"/>
    </row>
    <row r="51" spans="2:18" ht="25.5" customHeight="1" x14ac:dyDescent="0.35">
      <c r="B51" s="121" t="s">
        <v>216</v>
      </c>
      <c r="C51" s="122">
        <f>SUM(C46:C50)</f>
        <v>100</v>
      </c>
      <c r="D51" s="122">
        <f t="shared" ref="D51:R51" si="1">SUM(D46:D50)</f>
        <v>100</v>
      </c>
      <c r="E51" s="122">
        <f t="shared" si="1"/>
        <v>100</v>
      </c>
      <c r="F51" s="122">
        <f t="shared" si="1"/>
        <v>100</v>
      </c>
      <c r="G51" s="122">
        <f t="shared" si="1"/>
        <v>100</v>
      </c>
      <c r="H51" s="122">
        <f t="shared" si="1"/>
        <v>100.00000000000001</v>
      </c>
      <c r="I51" s="122">
        <f t="shared" si="1"/>
        <v>100</v>
      </c>
      <c r="J51" s="122">
        <f t="shared" si="1"/>
        <v>100.00000000000001</v>
      </c>
      <c r="K51" s="122">
        <f t="shared" si="1"/>
        <v>0</v>
      </c>
      <c r="L51" s="122">
        <f t="shared" si="1"/>
        <v>100</v>
      </c>
      <c r="M51" s="122">
        <f t="shared" si="1"/>
        <v>100</v>
      </c>
      <c r="N51" s="122">
        <f t="shared" si="1"/>
        <v>99.999999999999986</v>
      </c>
      <c r="O51" s="122">
        <f t="shared" si="1"/>
        <v>100</v>
      </c>
      <c r="P51" s="122">
        <f t="shared" si="1"/>
        <v>100</v>
      </c>
      <c r="Q51" s="122">
        <f t="shared" si="1"/>
        <v>100</v>
      </c>
      <c r="R51" s="122">
        <f t="shared" si="1"/>
        <v>0</v>
      </c>
    </row>
    <row r="52" spans="2:18" ht="18" customHeight="1" x14ac:dyDescent="0.35">
      <c r="B52" s="279" t="s">
        <v>217</v>
      </c>
      <c r="C52" s="279"/>
      <c r="D52" s="279"/>
      <c r="E52" s="279"/>
      <c r="F52" s="279"/>
      <c r="G52" s="279"/>
      <c r="H52" s="279"/>
      <c r="I52" s="279"/>
      <c r="J52" s="279"/>
      <c r="K52" s="279"/>
      <c r="L52" s="279"/>
      <c r="M52" s="279"/>
      <c r="N52" s="279"/>
      <c r="O52" s="279"/>
      <c r="P52" s="279"/>
      <c r="Q52" s="279"/>
    </row>
  </sheetData>
  <sheetProtection algorithmName="SHA-512" hashValue="YQ3qCpiE+7GkWsMdZa1Wn+RPqZv4mUx+lEICtA/0e56lKHE0gxk4B7ibWjA72I4CYhwkackPz972BuK6KxsJzw==" saltValue="jyQCyZSOLcrpSC/yZ3lAjw==" spinCount="100000" sheet="1" objects="1" scenarios="1"/>
  <sortState ref="B7:Q43">
    <sortCondition descending="1" ref="Q7:Q43"/>
  </sortState>
  <mergeCells count="20">
    <mergeCell ref="B6:Q6"/>
    <mergeCell ref="B45:Q45"/>
    <mergeCell ref="B52:Q52"/>
    <mergeCell ref="K4:K5"/>
    <mergeCell ref="L4:L5"/>
    <mergeCell ref="M4:M5"/>
    <mergeCell ref="N4:N5"/>
    <mergeCell ref="O4:O5"/>
    <mergeCell ref="P4:P5"/>
    <mergeCell ref="B3:Q3"/>
    <mergeCell ref="B4:B5"/>
    <mergeCell ref="C4:C5"/>
    <mergeCell ref="D4:D5"/>
    <mergeCell ref="E4:E5"/>
    <mergeCell ref="F4:F5"/>
    <mergeCell ref="G4:G5"/>
    <mergeCell ref="H4:H5"/>
    <mergeCell ref="I4:I5"/>
    <mergeCell ref="J4:J5"/>
    <mergeCell ref="Q4:Q5"/>
  </mergeCells>
  <pageMargins left="0.7" right="0.7" top="0.75" bottom="0.75" header="0.3" footer="0.3"/>
  <pageSetup paperSize="9" scale="4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92D050"/>
    <pageSetUpPr fitToPage="1"/>
  </sheetPr>
  <dimension ref="B1:Q54"/>
  <sheetViews>
    <sheetView showGridLines="0" zoomScale="80" zoomScaleNormal="80" workbookViewId="0">
      <selection activeCell="E12" sqref="E12"/>
    </sheetView>
  </sheetViews>
  <sheetFormatPr defaultColWidth="9.453125" defaultRowHeight="19.5" customHeight="1" x14ac:dyDescent="0.3"/>
  <cols>
    <col min="1" max="1" width="17" style="4" customWidth="1"/>
    <col min="2" max="2" width="45.453125" style="4" bestFit="1" customWidth="1"/>
    <col min="3" max="17" width="19.54296875" style="4" customWidth="1"/>
    <col min="18" max="18" width="11.54296875" style="4" customWidth="1"/>
    <col min="19" max="19" width="16.453125" style="4" customWidth="1"/>
    <col min="20" max="16384" width="9.453125" style="4"/>
  </cols>
  <sheetData>
    <row r="1" spans="2:17" ht="24.75" customHeight="1" x14ac:dyDescent="0.3"/>
    <row r="3" spans="2:17" ht="24.75" customHeight="1" x14ac:dyDescent="0.3">
      <c r="B3" s="280" t="s">
        <v>301</v>
      </c>
      <c r="C3" s="280"/>
      <c r="D3" s="280"/>
      <c r="E3" s="280"/>
      <c r="F3" s="280"/>
      <c r="G3" s="280"/>
      <c r="H3" s="280"/>
      <c r="I3" s="280"/>
      <c r="J3" s="280"/>
      <c r="K3" s="280"/>
      <c r="L3" s="280"/>
      <c r="M3" s="280"/>
      <c r="N3" s="280"/>
      <c r="O3" s="280"/>
      <c r="P3" s="280"/>
      <c r="Q3" s="280"/>
    </row>
    <row r="4" spans="2:17" ht="28" x14ac:dyDescent="0.3">
      <c r="B4" s="64" t="s">
        <v>0</v>
      </c>
      <c r="C4" s="66" t="s">
        <v>201</v>
      </c>
      <c r="D4" s="66" t="s">
        <v>202</v>
      </c>
      <c r="E4" s="66" t="s">
        <v>203</v>
      </c>
      <c r="F4" s="66" t="s">
        <v>204</v>
      </c>
      <c r="G4" s="66" t="s">
        <v>205</v>
      </c>
      <c r="H4" s="66" t="s">
        <v>206</v>
      </c>
      <c r="I4" s="66" t="s">
        <v>207</v>
      </c>
      <c r="J4" s="66" t="s">
        <v>208</v>
      </c>
      <c r="K4" s="66" t="s">
        <v>209</v>
      </c>
      <c r="L4" s="66" t="s">
        <v>210</v>
      </c>
      <c r="M4" s="66" t="s">
        <v>211</v>
      </c>
      <c r="N4" s="66" t="s">
        <v>212</v>
      </c>
      <c r="O4" s="66" t="s">
        <v>213</v>
      </c>
      <c r="P4" s="66" t="s">
        <v>214</v>
      </c>
      <c r="Q4" s="66" t="s">
        <v>215</v>
      </c>
    </row>
    <row r="5" spans="2:17" ht="28.5" customHeight="1" x14ac:dyDescent="0.3">
      <c r="B5" s="281" t="s">
        <v>16</v>
      </c>
      <c r="C5" s="281"/>
      <c r="D5" s="281"/>
      <c r="E5" s="281"/>
      <c r="F5" s="281"/>
      <c r="G5" s="281"/>
      <c r="H5" s="281"/>
      <c r="I5" s="281"/>
      <c r="J5" s="281"/>
      <c r="K5" s="281"/>
      <c r="L5" s="281"/>
      <c r="M5" s="281"/>
      <c r="N5" s="281"/>
      <c r="O5" s="281"/>
      <c r="P5" s="281"/>
      <c r="Q5" s="281"/>
    </row>
    <row r="6" spans="2:17" ht="28.5" customHeight="1" x14ac:dyDescent="0.3">
      <c r="B6" s="125" t="s">
        <v>17</v>
      </c>
      <c r="C6" s="68">
        <v>0</v>
      </c>
      <c r="D6" s="68">
        <v>0</v>
      </c>
      <c r="E6" s="68">
        <v>0</v>
      </c>
      <c r="F6" s="68">
        <v>0</v>
      </c>
      <c r="G6" s="68">
        <v>0</v>
      </c>
      <c r="H6" s="68">
        <v>0</v>
      </c>
      <c r="I6" s="68">
        <v>0</v>
      </c>
      <c r="J6" s="68">
        <v>0</v>
      </c>
      <c r="K6" s="68">
        <v>0</v>
      </c>
      <c r="L6" s="68">
        <v>9761</v>
      </c>
      <c r="M6" s="68">
        <v>0</v>
      </c>
      <c r="N6" s="68">
        <v>2418</v>
      </c>
      <c r="O6" s="68">
        <v>1344929</v>
      </c>
      <c r="P6" s="68">
        <v>292</v>
      </c>
      <c r="Q6" s="126">
        <v>1357400</v>
      </c>
    </row>
    <row r="7" spans="2:17" ht="28.5" customHeight="1" x14ac:dyDescent="0.3">
      <c r="B7" s="125" t="s">
        <v>18</v>
      </c>
      <c r="C7" s="68">
        <v>0</v>
      </c>
      <c r="D7" s="68">
        <v>200</v>
      </c>
      <c r="E7" s="68">
        <v>1670</v>
      </c>
      <c r="F7" s="68">
        <v>2756</v>
      </c>
      <c r="G7" s="68">
        <v>512</v>
      </c>
      <c r="H7" s="68">
        <v>0</v>
      </c>
      <c r="I7" s="68">
        <v>193859</v>
      </c>
      <c r="J7" s="68">
        <v>288321</v>
      </c>
      <c r="K7" s="68">
        <v>0</v>
      </c>
      <c r="L7" s="68">
        <v>1138</v>
      </c>
      <c r="M7" s="68">
        <v>1369</v>
      </c>
      <c r="N7" s="68">
        <v>3826</v>
      </c>
      <c r="O7" s="68">
        <v>0</v>
      </c>
      <c r="P7" s="68">
        <v>31306</v>
      </c>
      <c r="Q7" s="126">
        <v>524956</v>
      </c>
    </row>
    <row r="8" spans="2:17" ht="28.5" customHeight="1" x14ac:dyDescent="0.3">
      <c r="B8" s="125" t="s">
        <v>19</v>
      </c>
      <c r="C8" s="69">
        <v>0</v>
      </c>
      <c r="D8" s="69">
        <v>190</v>
      </c>
      <c r="E8" s="69">
        <v>1895</v>
      </c>
      <c r="F8" s="69">
        <v>19921</v>
      </c>
      <c r="G8" s="69">
        <v>1812</v>
      </c>
      <c r="H8" s="69">
        <v>1958</v>
      </c>
      <c r="I8" s="69">
        <v>88869</v>
      </c>
      <c r="J8" s="69">
        <v>84755</v>
      </c>
      <c r="K8" s="69">
        <v>0</v>
      </c>
      <c r="L8" s="69">
        <v>22147</v>
      </c>
      <c r="M8" s="69">
        <v>76746</v>
      </c>
      <c r="N8" s="69">
        <v>26231</v>
      </c>
      <c r="O8" s="69">
        <v>0</v>
      </c>
      <c r="P8" s="69">
        <v>0</v>
      </c>
      <c r="Q8" s="126">
        <v>324525</v>
      </c>
    </row>
    <row r="9" spans="2:17" ht="28.5" customHeight="1" x14ac:dyDescent="0.3">
      <c r="B9" s="125" t="s">
        <v>145</v>
      </c>
      <c r="C9" s="69">
        <v>0</v>
      </c>
      <c r="D9" s="69">
        <v>4</v>
      </c>
      <c r="E9" s="69">
        <v>3599</v>
      </c>
      <c r="F9" s="69">
        <v>5053</v>
      </c>
      <c r="G9" s="69">
        <v>0</v>
      </c>
      <c r="H9" s="69">
        <v>12125</v>
      </c>
      <c r="I9" s="69">
        <v>53707</v>
      </c>
      <c r="J9" s="69">
        <v>18978</v>
      </c>
      <c r="K9" s="69">
        <v>0</v>
      </c>
      <c r="L9" s="69">
        <v>439</v>
      </c>
      <c r="M9" s="69">
        <v>1178</v>
      </c>
      <c r="N9" s="69">
        <v>7177</v>
      </c>
      <c r="O9" s="69">
        <v>0</v>
      </c>
      <c r="P9" s="69">
        <v>0</v>
      </c>
      <c r="Q9" s="126">
        <v>102259</v>
      </c>
    </row>
    <row r="10" spans="2:17" ht="28.5" customHeight="1" x14ac:dyDescent="0.3">
      <c r="B10" s="125" t="s">
        <v>20</v>
      </c>
      <c r="C10" s="69">
        <v>0</v>
      </c>
      <c r="D10" s="69">
        <v>23649</v>
      </c>
      <c r="E10" s="69">
        <v>25748</v>
      </c>
      <c r="F10" s="69">
        <v>75783</v>
      </c>
      <c r="G10" s="69">
        <v>40135</v>
      </c>
      <c r="H10" s="69">
        <v>48117</v>
      </c>
      <c r="I10" s="69">
        <v>872307</v>
      </c>
      <c r="J10" s="69">
        <v>812709</v>
      </c>
      <c r="K10" s="69">
        <v>0</v>
      </c>
      <c r="L10" s="69">
        <v>51256</v>
      </c>
      <c r="M10" s="69">
        <v>86365</v>
      </c>
      <c r="N10" s="69">
        <v>130239</v>
      </c>
      <c r="O10" s="69">
        <v>1468497</v>
      </c>
      <c r="P10" s="69">
        <v>87862</v>
      </c>
      <c r="Q10" s="126">
        <v>3722667</v>
      </c>
    </row>
    <row r="11" spans="2:17" ht="28.5" customHeight="1" x14ac:dyDescent="0.3">
      <c r="B11" s="125" t="s">
        <v>139</v>
      </c>
      <c r="C11" s="69">
        <v>0</v>
      </c>
      <c r="D11" s="69">
        <v>-27031</v>
      </c>
      <c r="E11" s="69">
        <v>9240</v>
      </c>
      <c r="F11" s="69">
        <v>61024</v>
      </c>
      <c r="G11" s="69">
        <v>4996</v>
      </c>
      <c r="H11" s="69">
        <v>18416</v>
      </c>
      <c r="I11" s="69">
        <v>716836</v>
      </c>
      <c r="J11" s="69">
        <v>556101</v>
      </c>
      <c r="K11" s="69">
        <v>0</v>
      </c>
      <c r="L11" s="69">
        <v>86647</v>
      </c>
      <c r="M11" s="69">
        <v>71446</v>
      </c>
      <c r="N11" s="69">
        <v>40385</v>
      </c>
      <c r="O11" s="69">
        <v>1160900</v>
      </c>
      <c r="P11" s="69">
        <v>301208</v>
      </c>
      <c r="Q11" s="126">
        <v>3000168</v>
      </c>
    </row>
    <row r="12" spans="2:17" ht="28.5" customHeight="1" x14ac:dyDescent="0.3">
      <c r="B12" s="125" t="s">
        <v>21</v>
      </c>
      <c r="C12" s="69">
        <v>0</v>
      </c>
      <c r="D12" s="69">
        <v>29746</v>
      </c>
      <c r="E12" s="69">
        <v>9396</v>
      </c>
      <c r="F12" s="69">
        <v>13553</v>
      </c>
      <c r="G12" s="69">
        <v>103450</v>
      </c>
      <c r="H12" s="69">
        <v>12637</v>
      </c>
      <c r="I12" s="69">
        <v>1332938</v>
      </c>
      <c r="J12" s="69">
        <v>956281</v>
      </c>
      <c r="K12" s="69">
        <v>0</v>
      </c>
      <c r="L12" s="69">
        <v>18385</v>
      </c>
      <c r="M12" s="69">
        <v>59456</v>
      </c>
      <c r="N12" s="69">
        <v>76345</v>
      </c>
      <c r="O12" s="69">
        <v>1830494</v>
      </c>
      <c r="P12" s="69">
        <v>72852</v>
      </c>
      <c r="Q12" s="126">
        <v>4515533</v>
      </c>
    </row>
    <row r="13" spans="2:17" ht="28.5" customHeight="1" x14ac:dyDescent="0.3">
      <c r="B13" s="125" t="s">
        <v>22</v>
      </c>
      <c r="C13" s="69">
        <v>4</v>
      </c>
      <c r="D13" s="69">
        <v>-7358</v>
      </c>
      <c r="E13" s="69">
        <v>65</v>
      </c>
      <c r="F13" s="69">
        <v>4469</v>
      </c>
      <c r="G13" s="69">
        <v>92</v>
      </c>
      <c r="H13" s="69">
        <v>7247</v>
      </c>
      <c r="I13" s="69">
        <v>58538</v>
      </c>
      <c r="J13" s="69">
        <v>45579</v>
      </c>
      <c r="K13" s="69">
        <v>0</v>
      </c>
      <c r="L13" s="69">
        <v>0</v>
      </c>
      <c r="M13" s="69">
        <v>129</v>
      </c>
      <c r="N13" s="69">
        <v>0</v>
      </c>
      <c r="O13" s="69">
        <v>1048</v>
      </c>
      <c r="P13" s="69">
        <v>6225</v>
      </c>
      <c r="Q13" s="126">
        <v>116038</v>
      </c>
    </row>
    <row r="14" spans="2:17" ht="28.5" customHeight="1" x14ac:dyDescent="0.3">
      <c r="B14" s="125" t="s">
        <v>23</v>
      </c>
      <c r="C14" s="69">
        <v>0</v>
      </c>
      <c r="D14" s="69">
        <v>0</v>
      </c>
      <c r="E14" s="69">
        <v>0</v>
      </c>
      <c r="F14" s="69">
        <v>0</v>
      </c>
      <c r="G14" s="69">
        <v>0</v>
      </c>
      <c r="H14" s="69">
        <v>0</v>
      </c>
      <c r="I14" s="69">
        <v>103401</v>
      </c>
      <c r="J14" s="69">
        <v>34703</v>
      </c>
      <c r="K14" s="69">
        <v>1755055</v>
      </c>
      <c r="L14" s="69">
        <v>0</v>
      </c>
      <c r="M14" s="69">
        <v>0</v>
      </c>
      <c r="N14" s="69">
        <v>0</v>
      </c>
      <c r="O14" s="69">
        <v>0</v>
      </c>
      <c r="P14" s="69">
        <v>0</v>
      </c>
      <c r="Q14" s="126">
        <v>1893159</v>
      </c>
    </row>
    <row r="15" spans="2:17" ht="28.5" customHeight="1" x14ac:dyDescent="0.3">
      <c r="B15" s="125" t="s">
        <v>24</v>
      </c>
      <c r="C15" s="69">
        <v>0</v>
      </c>
      <c r="D15" s="69">
        <v>6912</v>
      </c>
      <c r="E15" s="69">
        <v>2923</v>
      </c>
      <c r="F15" s="69">
        <v>12007</v>
      </c>
      <c r="G15" s="69">
        <v>3563</v>
      </c>
      <c r="H15" s="69">
        <v>13118</v>
      </c>
      <c r="I15" s="69">
        <v>412617</v>
      </c>
      <c r="J15" s="69">
        <v>289125</v>
      </c>
      <c r="K15" s="69">
        <v>70725</v>
      </c>
      <c r="L15" s="69">
        <v>10735</v>
      </c>
      <c r="M15" s="69">
        <v>9168</v>
      </c>
      <c r="N15" s="69">
        <v>61316</v>
      </c>
      <c r="O15" s="69">
        <v>0</v>
      </c>
      <c r="P15" s="69">
        <v>503</v>
      </c>
      <c r="Q15" s="126">
        <v>892711</v>
      </c>
    </row>
    <row r="16" spans="2:17" ht="28.5" customHeight="1" x14ac:dyDescent="0.3">
      <c r="B16" s="125" t="s">
        <v>25</v>
      </c>
      <c r="C16" s="69">
        <v>0</v>
      </c>
      <c r="D16" s="69">
        <v>51797</v>
      </c>
      <c r="E16" s="69">
        <v>3141</v>
      </c>
      <c r="F16" s="69">
        <v>32241</v>
      </c>
      <c r="G16" s="69">
        <v>9969</v>
      </c>
      <c r="H16" s="69">
        <v>21807</v>
      </c>
      <c r="I16" s="69">
        <v>257366</v>
      </c>
      <c r="J16" s="69">
        <v>232532</v>
      </c>
      <c r="K16" s="69">
        <v>0</v>
      </c>
      <c r="L16" s="69">
        <v>34606</v>
      </c>
      <c r="M16" s="69">
        <v>13805</v>
      </c>
      <c r="N16" s="69">
        <v>5836</v>
      </c>
      <c r="O16" s="69">
        <v>350961</v>
      </c>
      <c r="P16" s="69">
        <v>-9732</v>
      </c>
      <c r="Q16" s="126">
        <v>1004328</v>
      </c>
    </row>
    <row r="17" spans="2:17" ht="28.5" customHeight="1" x14ac:dyDescent="0.3">
      <c r="B17" s="125" t="s">
        <v>26</v>
      </c>
      <c r="C17" s="69">
        <v>1915</v>
      </c>
      <c r="D17" s="69">
        <v>28717</v>
      </c>
      <c r="E17" s="69">
        <v>37014</v>
      </c>
      <c r="F17" s="69">
        <v>57343</v>
      </c>
      <c r="G17" s="69">
        <v>6609</v>
      </c>
      <c r="H17" s="69">
        <v>29676</v>
      </c>
      <c r="I17" s="69">
        <v>356541</v>
      </c>
      <c r="J17" s="69">
        <v>357640</v>
      </c>
      <c r="K17" s="69">
        <v>24696</v>
      </c>
      <c r="L17" s="69">
        <v>6891</v>
      </c>
      <c r="M17" s="69">
        <v>110460</v>
      </c>
      <c r="N17" s="69">
        <v>183365</v>
      </c>
      <c r="O17" s="69">
        <v>212895</v>
      </c>
      <c r="P17" s="69">
        <v>2953</v>
      </c>
      <c r="Q17" s="126">
        <v>1416714</v>
      </c>
    </row>
    <row r="18" spans="2:17" ht="28.5" customHeight="1" x14ac:dyDescent="0.3">
      <c r="B18" s="125" t="s">
        <v>27</v>
      </c>
      <c r="C18" s="69">
        <v>0</v>
      </c>
      <c r="D18" s="69">
        <v>42192</v>
      </c>
      <c r="E18" s="69">
        <v>6101</v>
      </c>
      <c r="F18" s="69">
        <v>35847</v>
      </c>
      <c r="G18" s="69">
        <v>19461</v>
      </c>
      <c r="H18" s="69">
        <v>42491</v>
      </c>
      <c r="I18" s="69">
        <v>734021</v>
      </c>
      <c r="J18" s="69">
        <v>631204</v>
      </c>
      <c r="K18" s="69">
        <v>0</v>
      </c>
      <c r="L18" s="69">
        <v>2919</v>
      </c>
      <c r="M18" s="69">
        <v>38343</v>
      </c>
      <c r="N18" s="69">
        <v>45911</v>
      </c>
      <c r="O18" s="69">
        <v>0</v>
      </c>
      <c r="P18" s="69">
        <v>0</v>
      </c>
      <c r="Q18" s="126">
        <v>1598491</v>
      </c>
    </row>
    <row r="19" spans="2:17" ht="28.5" customHeight="1" x14ac:dyDescent="0.3">
      <c r="B19" s="125" t="s">
        <v>28</v>
      </c>
      <c r="C19" s="69">
        <v>598</v>
      </c>
      <c r="D19" s="69">
        <v>7876</v>
      </c>
      <c r="E19" s="69">
        <v>23682</v>
      </c>
      <c r="F19" s="69">
        <v>23328</v>
      </c>
      <c r="G19" s="69">
        <v>30565</v>
      </c>
      <c r="H19" s="69">
        <v>7195</v>
      </c>
      <c r="I19" s="69">
        <v>389644</v>
      </c>
      <c r="J19" s="69">
        <v>224725</v>
      </c>
      <c r="K19" s="69">
        <v>0</v>
      </c>
      <c r="L19" s="69">
        <v>28188</v>
      </c>
      <c r="M19" s="69">
        <v>8580</v>
      </c>
      <c r="N19" s="69">
        <v>23651</v>
      </c>
      <c r="O19" s="69">
        <v>326841</v>
      </c>
      <c r="P19" s="69">
        <v>13473</v>
      </c>
      <c r="Q19" s="126">
        <v>1108346</v>
      </c>
    </row>
    <row r="20" spans="2:17" ht="28.5" customHeight="1" x14ac:dyDescent="0.3">
      <c r="B20" s="125" t="s">
        <v>29</v>
      </c>
      <c r="C20" s="69">
        <v>7312</v>
      </c>
      <c r="D20" s="69">
        <v>13277</v>
      </c>
      <c r="E20" s="69">
        <v>12973</v>
      </c>
      <c r="F20" s="69">
        <v>64093</v>
      </c>
      <c r="G20" s="69">
        <v>23374</v>
      </c>
      <c r="H20" s="69">
        <v>26688</v>
      </c>
      <c r="I20" s="69">
        <v>517792</v>
      </c>
      <c r="J20" s="69">
        <v>249964</v>
      </c>
      <c r="K20" s="69">
        <v>0</v>
      </c>
      <c r="L20" s="69">
        <v>61432</v>
      </c>
      <c r="M20" s="69">
        <v>45321</v>
      </c>
      <c r="N20" s="69">
        <v>65634</v>
      </c>
      <c r="O20" s="69">
        <v>81126</v>
      </c>
      <c r="P20" s="69">
        <v>1275</v>
      </c>
      <c r="Q20" s="126">
        <v>1170261</v>
      </c>
    </row>
    <row r="21" spans="2:17" ht="28.5" customHeight="1" x14ac:dyDescent="0.3">
      <c r="B21" s="125" t="s">
        <v>30</v>
      </c>
      <c r="C21" s="69">
        <v>0</v>
      </c>
      <c r="D21" s="69">
        <v>11288</v>
      </c>
      <c r="E21" s="69">
        <v>20041</v>
      </c>
      <c r="F21" s="69">
        <v>42155</v>
      </c>
      <c r="G21" s="69">
        <v>1148</v>
      </c>
      <c r="H21" s="69">
        <v>32005</v>
      </c>
      <c r="I21" s="69">
        <v>182242</v>
      </c>
      <c r="J21" s="69">
        <v>106176</v>
      </c>
      <c r="K21" s="69">
        <v>0</v>
      </c>
      <c r="L21" s="69">
        <v>13652</v>
      </c>
      <c r="M21" s="69">
        <v>12726</v>
      </c>
      <c r="N21" s="69">
        <v>34630</v>
      </c>
      <c r="O21" s="69">
        <v>0</v>
      </c>
      <c r="P21" s="69">
        <v>4385</v>
      </c>
      <c r="Q21" s="126">
        <v>460448</v>
      </c>
    </row>
    <row r="22" spans="2:17" ht="28.5" customHeight="1" x14ac:dyDescent="0.3">
      <c r="B22" s="125" t="s">
        <v>31</v>
      </c>
      <c r="C22" s="69">
        <v>0</v>
      </c>
      <c r="D22" s="69">
        <v>0</v>
      </c>
      <c r="E22" s="69">
        <v>0</v>
      </c>
      <c r="F22" s="69">
        <v>0</v>
      </c>
      <c r="G22" s="69">
        <v>0</v>
      </c>
      <c r="H22" s="69">
        <v>0</v>
      </c>
      <c r="I22" s="69">
        <v>0</v>
      </c>
      <c r="J22" s="69">
        <v>0</v>
      </c>
      <c r="K22" s="69">
        <v>0</v>
      </c>
      <c r="L22" s="69">
        <v>0</v>
      </c>
      <c r="M22" s="69">
        <v>0</v>
      </c>
      <c r="N22" s="69">
        <v>0</v>
      </c>
      <c r="O22" s="69">
        <v>0</v>
      </c>
      <c r="P22" s="69">
        <v>0</v>
      </c>
      <c r="Q22" s="126">
        <v>0</v>
      </c>
    </row>
    <row r="23" spans="2:17" ht="28.5" customHeight="1" x14ac:dyDescent="0.3">
      <c r="B23" s="125" t="s">
        <v>32</v>
      </c>
      <c r="C23" s="69">
        <v>0</v>
      </c>
      <c r="D23" s="69">
        <v>17140</v>
      </c>
      <c r="E23" s="69">
        <v>6734</v>
      </c>
      <c r="F23" s="69">
        <v>41368</v>
      </c>
      <c r="G23" s="69">
        <v>41084</v>
      </c>
      <c r="H23" s="69">
        <v>27525</v>
      </c>
      <c r="I23" s="69">
        <v>747892</v>
      </c>
      <c r="J23" s="69">
        <v>378181</v>
      </c>
      <c r="K23" s="69">
        <v>0</v>
      </c>
      <c r="L23" s="69">
        <v>142990</v>
      </c>
      <c r="M23" s="69">
        <v>37794</v>
      </c>
      <c r="N23" s="69">
        <v>22759</v>
      </c>
      <c r="O23" s="69">
        <v>2634616</v>
      </c>
      <c r="P23" s="69">
        <v>20812</v>
      </c>
      <c r="Q23" s="126">
        <v>4118894</v>
      </c>
    </row>
    <row r="24" spans="2:17" ht="28.5" customHeight="1" x14ac:dyDescent="0.3">
      <c r="B24" s="125" t="s">
        <v>33</v>
      </c>
      <c r="C24" s="69">
        <v>0</v>
      </c>
      <c r="D24" s="69">
        <v>15734</v>
      </c>
      <c r="E24" s="69">
        <v>5148</v>
      </c>
      <c r="F24" s="69">
        <v>63000</v>
      </c>
      <c r="G24" s="69">
        <v>5773</v>
      </c>
      <c r="H24" s="69">
        <v>45367</v>
      </c>
      <c r="I24" s="69">
        <v>131849</v>
      </c>
      <c r="J24" s="69">
        <v>287864</v>
      </c>
      <c r="K24" s="69">
        <v>0</v>
      </c>
      <c r="L24" s="69">
        <v>503</v>
      </c>
      <c r="M24" s="69">
        <v>26515</v>
      </c>
      <c r="N24" s="69">
        <v>122193</v>
      </c>
      <c r="O24" s="69">
        <v>92416</v>
      </c>
      <c r="P24" s="69">
        <v>1317</v>
      </c>
      <c r="Q24" s="126">
        <v>797679</v>
      </c>
    </row>
    <row r="25" spans="2:17" ht="28.5" customHeight="1" x14ac:dyDescent="0.3">
      <c r="B25" s="125" t="s">
        <v>34</v>
      </c>
      <c r="C25" s="69">
        <v>0</v>
      </c>
      <c r="D25" s="69">
        <v>1938</v>
      </c>
      <c r="E25" s="69">
        <v>2598</v>
      </c>
      <c r="F25" s="69">
        <v>2188</v>
      </c>
      <c r="G25" s="69">
        <v>2921</v>
      </c>
      <c r="H25" s="69">
        <v>1822</v>
      </c>
      <c r="I25" s="69">
        <v>262519</v>
      </c>
      <c r="J25" s="69">
        <v>226602</v>
      </c>
      <c r="K25" s="69">
        <v>0</v>
      </c>
      <c r="L25" s="69">
        <v>54</v>
      </c>
      <c r="M25" s="69">
        <v>2676</v>
      </c>
      <c r="N25" s="69">
        <v>4262</v>
      </c>
      <c r="O25" s="69">
        <v>0</v>
      </c>
      <c r="P25" s="69">
        <v>3484</v>
      </c>
      <c r="Q25" s="126">
        <v>511063</v>
      </c>
    </row>
    <row r="26" spans="2:17" ht="28.5" customHeight="1" x14ac:dyDescent="0.3">
      <c r="B26" s="125" t="s">
        <v>35</v>
      </c>
      <c r="C26" s="69">
        <v>0</v>
      </c>
      <c r="D26" s="69">
        <v>1715</v>
      </c>
      <c r="E26" s="69">
        <v>872</v>
      </c>
      <c r="F26" s="69">
        <v>11904</v>
      </c>
      <c r="G26" s="69">
        <v>23072</v>
      </c>
      <c r="H26" s="69">
        <v>844</v>
      </c>
      <c r="I26" s="69">
        <v>453471</v>
      </c>
      <c r="J26" s="69">
        <v>415959</v>
      </c>
      <c r="K26" s="69">
        <v>0</v>
      </c>
      <c r="L26" s="69">
        <v>1470</v>
      </c>
      <c r="M26" s="69">
        <v>4630</v>
      </c>
      <c r="N26" s="69">
        <v>19658</v>
      </c>
      <c r="O26" s="69">
        <v>1429578</v>
      </c>
      <c r="P26" s="69">
        <v>14528</v>
      </c>
      <c r="Q26" s="126">
        <v>2377701</v>
      </c>
    </row>
    <row r="27" spans="2:17" ht="28.5" customHeight="1" x14ac:dyDescent="0.3">
      <c r="B27" s="125" t="s">
        <v>36</v>
      </c>
      <c r="C27" s="69">
        <v>0</v>
      </c>
      <c r="D27" s="69">
        <v>26014</v>
      </c>
      <c r="E27" s="69">
        <v>13880</v>
      </c>
      <c r="F27" s="69">
        <v>21680</v>
      </c>
      <c r="G27" s="69">
        <v>871</v>
      </c>
      <c r="H27" s="69">
        <v>47651</v>
      </c>
      <c r="I27" s="69">
        <v>159516</v>
      </c>
      <c r="J27" s="69">
        <v>118861</v>
      </c>
      <c r="K27" s="69">
        <v>0</v>
      </c>
      <c r="L27" s="69">
        <v>2502</v>
      </c>
      <c r="M27" s="69">
        <v>9945</v>
      </c>
      <c r="N27" s="69">
        <v>98984</v>
      </c>
      <c r="O27" s="69">
        <v>0</v>
      </c>
      <c r="P27" s="69">
        <v>11728</v>
      </c>
      <c r="Q27" s="126">
        <v>511632</v>
      </c>
    </row>
    <row r="28" spans="2:17" ht="28.5" customHeight="1" x14ac:dyDescent="0.3">
      <c r="B28" s="125" t="s">
        <v>199</v>
      </c>
      <c r="C28" s="69">
        <v>0</v>
      </c>
      <c r="D28" s="69">
        <v>-75135</v>
      </c>
      <c r="E28" s="69">
        <v>4893</v>
      </c>
      <c r="F28" s="69">
        <v>10622</v>
      </c>
      <c r="G28" s="69">
        <v>1026</v>
      </c>
      <c r="H28" s="69">
        <v>9312</v>
      </c>
      <c r="I28" s="69">
        <v>163247</v>
      </c>
      <c r="J28" s="69">
        <v>188482</v>
      </c>
      <c r="K28" s="69">
        <v>0</v>
      </c>
      <c r="L28" s="69">
        <v>-2534</v>
      </c>
      <c r="M28" s="69">
        <v>4645</v>
      </c>
      <c r="N28" s="69">
        <v>26595</v>
      </c>
      <c r="O28" s="69">
        <v>0</v>
      </c>
      <c r="P28" s="69">
        <v>395</v>
      </c>
      <c r="Q28" s="126">
        <v>331547</v>
      </c>
    </row>
    <row r="29" spans="2:17" ht="28.5" customHeight="1" x14ac:dyDescent="0.3">
      <c r="B29" s="125" t="s">
        <v>200</v>
      </c>
      <c r="C29" s="69">
        <v>1922</v>
      </c>
      <c r="D29" s="69">
        <v>15176</v>
      </c>
      <c r="E29" s="69">
        <v>2111</v>
      </c>
      <c r="F29" s="69">
        <v>3260</v>
      </c>
      <c r="G29" s="69">
        <v>43889</v>
      </c>
      <c r="H29" s="69">
        <v>1082</v>
      </c>
      <c r="I29" s="69">
        <v>76284</v>
      </c>
      <c r="J29" s="69">
        <v>31911</v>
      </c>
      <c r="K29" s="69">
        <v>0</v>
      </c>
      <c r="L29" s="69">
        <v>3553</v>
      </c>
      <c r="M29" s="69">
        <v>2137</v>
      </c>
      <c r="N29" s="69">
        <v>490</v>
      </c>
      <c r="O29" s="69">
        <v>0</v>
      </c>
      <c r="P29" s="69">
        <v>616</v>
      </c>
      <c r="Q29" s="126">
        <v>182431</v>
      </c>
    </row>
    <row r="30" spans="2:17" ht="28.5" customHeight="1" x14ac:dyDescent="0.3">
      <c r="B30" s="125" t="s">
        <v>37</v>
      </c>
      <c r="C30" s="69">
        <v>0</v>
      </c>
      <c r="D30" s="69">
        <v>95344</v>
      </c>
      <c r="E30" s="69">
        <v>67162</v>
      </c>
      <c r="F30" s="69">
        <v>42094</v>
      </c>
      <c r="G30" s="69">
        <v>1231</v>
      </c>
      <c r="H30" s="69">
        <v>39346</v>
      </c>
      <c r="I30" s="69">
        <v>387382</v>
      </c>
      <c r="J30" s="69">
        <v>381260</v>
      </c>
      <c r="K30" s="69">
        <v>0</v>
      </c>
      <c r="L30" s="69">
        <v>2926</v>
      </c>
      <c r="M30" s="69">
        <v>34788</v>
      </c>
      <c r="N30" s="69">
        <v>85265</v>
      </c>
      <c r="O30" s="69">
        <v>0</v>
      </c>
      <c r="P30" s="69">
        <v>4990</v>
      </c>
      <c r="Q30" s="126">
        <v>1141789</v>
      </c>
    </row>
    <row r="31" spans="2:17" ht="28.5" customHeight="1" x14ac:dyDescent="0.3">
      <c r="B31" s="125" t="s">
        <v>141</v>
      </c>
      <c r="C31" s="69">
        <v>0</v>
      </c>
      <c r="D31" s="69">
        <v>604</v>
      </c>
      <c r="E31" s="69">
        <v>1441</v>
      </c>
      <c r="F31" s="69">
        <v>8874</v>
      </c>
      <c r="G31" s="69">
        <v>4239</v>
      </c>
      <c r="H31" s="69">
        <v>0</v>
      </c>
      <c r="I31" s="69">
        <v>197257</v>
      </c>
      <c r="J31" s="69">
        <v>103371</v>
      </c>
      <c r="K31" s="69">
        <v>0</v>
      </c>
      <c r="L31" s="69">
        <v>8251</v>
      </c>
      <c r="M31" s="69">
        <v>7309</v>
      </c>
      <c r="N31" s="69">
        <v>11945</v>
      </c>
      <c r="O31" s="69">
        <v>134421</v>
      </c>
      <c r="P31" s="69">
        <v>64</v>
      </c>
      <c r="Q31" s="126">
        <v>477777</v>
      </c>
    </row>
    <row r="32" spans="2:17" ht="28.5" customHeight="1" x14ac:dyDescent="0.3">
      <c r="B32" s="125" t="s">
        <v>218</v>
      </c>
      <c r="C32" s="69">
        <v>0</v>
      </c>
      <c r="D32" s="69">
        <v>90</v>
      </c>
      <c r="E32" s="69">
        <v>1008</v>
      </c>
      <c r="F32" s="69">
        <v>373</v>
      </c>
      <c r="G32" s="69">
        <v>6495</v>
      </c>
      <c r="H32" s="69">
        <v>10283</v>
      </c>
      <c r="I32" s="69">
        <v>142052</v>
      </c>
      <c r="J32" s="69">
        <v>46695</v>
      </c>
      <c r="K32" s="69">
        <v>0</v>
      </c>
      <c r="L32" s="69">
        <v>372</v>
      </c>
      <c r="M32" s="69">
        <v>442</v>
      </c>
      <c r="N32" s="69">
        <v>23255</v>
      </c>
      <c r="O32" s="69">
        <v>0</v>
      </c>
      <c r="P32" s="69">
        <v>203</v>
      </c>
      <c r="Q32" s="126">
        <v>231269</v>
      </c>
    </row>
    <row r="33" spans="2:17" ht="28.5" customHeight="1" x14ac:dyDescent="0.3">
      <c r="B33" s="125" t="s">
        <v>142</v>
      </c>
      <c r="C33" s="69">
        <v>0</v>
      </c>
      <c r="D33" s="69">
        <v>103</v>
      </c>
      <c r="E33" s="69">
        <v>180</v>
      </c>
      <c r="F33" s="69">
        <v>3789</v>
      </c>
      <c r="G33" s="69">
        <v>65</v>
      </c>
      <c r="H33" s="69">
        <v>429</v>
      </c>
      <c r="I33" s="69">
        <v>163141</v>
      </c>
      <c r="J33" s="69">
        <v>76929</v>
      </c>
      <c r="K33" s="69">
        <v>68617</v>
      </c>
      <c r="L33" s="69">
        <v>281</v>
      </c>
      <c r="M33" s="69">
        <v>2210</v>
      </c>
      <c r="N33" s="69">
        <v>12074</v>
      </c>
      <c r="O33" s="69">
        <v>890686</v>
      </c>
      <c r="P33" s="69">
        <v>0</v>
      </c>
      <c r="Q33" s="126">
        <v>1218506</v>
      </c>
    </row>
    <row r="34" spans="2:17" ht="28.5" customHeight="1" x14ac:dyDescent="0.3">
      <c r="B34" s="125" t="s">
        <v>143</v>
      </c>
      <c r="C34" s="69">
        <v>0</v>
      </c>
      <c r="D34" s="69">
        <v>5071</v>
      </c>
      <c r="E34" s="69">
        <v>3273</v>
      </c>
      <c r="F34" s="69">
        <v>4232</v>
      </c>
      <c r="G34" s="69">
        <v>1072</v>
      </c>
      <c r="H34" s="69">
        <v>3511</v>
      </c>
      <c r="I34" s="69">
        <v>219320</v>
      </c>
      <c r="J34" s="69">
        <v>53942</v>
      </c>
      <c r="K34" s="69">
        <v>0</v>
      </c>
      <c r="L34" s="69">
        <v>384</v>
      </c>
      <c r="M34" s="69">
        <v>6866</v>
      </c>
      <c r="N34" s="69">
        <v>9810</v>
      </c>
      <c r="O34" s="69">
        <v>158676</v>
      </c>
      <c r="P34" s="69">
        <v>11483</v>
      </c>
      <c r="Q34" s="126">
        <v>477639</v>
      </c>
    </row>
    <row r="35" spans="2:17" ht="28.5" customHeight="1" x14ac:dyDescent="0.3">
      <c r="B35" s="125" t="s">
        <v>219</v>
      </c>
      <c r="C35" s="69">
        <v>0</v>
      </c>
      <c r="D35" s="69">
        <v>5096</v>
      </c>
      <c r="E35" s="69">
        <v>3466</v>
      </c>
      <c r="F35" s="69">
        <v>4561</v>
      </c>
      <c r="G35" s="69">
        <v>331</v>
      </c>
      <c r="H35" s="69">
        <v>9437</v>
      </c>
      <c r="I35" s="69">
        <v>306565</v>
      </c>
      <c r="J35" s="69">
        <v>110796</v>
      </c>
      <c r="K35" s="69">
        <v>58201</v>
      </c>
      <c r="L35" s="69">
        <v>331</v>
      </c>
      <c r="M35" s="69">
        <v>9070</v>
      </c>
      <c r="N35" s="69">
        <v>5022</v>
      </c>
      <c r="O35" s="69">
        <v>302986</v>
      </c>
      <c r="P35" s="69">
        <v>1960</v>
      </c>
      <c r="Q35" s="126">
        <v>817823</v>
      </c>
    </row>
    <row r="36" spans="2:17" ht="28.5" customHeight="1" x14ac:dyDescent="0.3">
      <c r="B36" s="125" t="s">
        <v>38</v>
      </c>
      <c r="C36" s="69">
        <v>0</v>
      </c>
      <c r="D36" s="69">
        <v>4600</v>
      </c>
      <c r="E36" s="69">
        <v>-96</v>
      </c>
      <c r="F36" s="69">
        <v>-3753</v>
      </c>
      <c r="G36" s="69">
        <v>-5721</v>
      </c>
      <c r="H36" s="69">
        <v>0</v>
      </c>
      <c r="I36" s="69">
        <v>40335</v>
      </c>
      <c r="J36" s="69">
        <v>102420</v>
      </c>
      <c r="K36" s="69">
        <v>0</v>
      </c>
      <c r="L36" s="69">
        <v>8</v>
      </c>
      <c r="M36" s="69">
        <v>1200</v>
      </c>
      <c r="N36" s="69">
        <v>2333</v>
      </c>
      <c r="O36" s="69">
        <v>89838</v>
      </c>
      <c r="P36" s="69">
        <v>2176</v>
      </c>
      <c r="Q36" s="126">
        <v>233339</v>
      </c>
    </row>
    <row r="37" spans="2:17" ht="28.5" customHeight="1" x14ac:dyDescent="0.3">
      <c r="B37" s="125" t="s">
        <v>39</v>
      </c>
      <c r="C37" s="69">
        <v>0</v>
      </c>
      <c r="D37" s="69">
        <v>6904</v>
      </c>
      <c r="E37" s="69">
        <v>15979</v>
      </c>
      <c r="F37" s="69">
        <v>9073</v>
      </c>
      <c r="G37" s="69">
        <v>2409</v>
      </c>
      <c r="H37" s="69">
        <v>14703</v>
      </c>
      <c r="I37" s="69">
        <v>51397</v>
      </c>
      <c r="J37" s="69">
        <v>33897</v>
      </c>
      <c r="K37" s="69">
        <v>0</v>
      </c>
      <c r="L37" s="69">
        <v>94</v>
      </c>
      <c r="M37" s="69">
        <v>20040</v>
      </c>
      <c r="N37" s="69">
        <v>19912</v>
      </c>
      <c r="O37" s="69">
        <v>2655</v>
      </c>
      <c r="P37" s="69">
        <v>72</v>
      </c>
      <c r="Q37" s="126">
        <v>177134</v>
      </c>
    </row>
    <row r="38" spans="2:17" ht="28.5" customHeight="1" x14ac:dyDescent="0.3">
      <c r="B38" s="125" t="s">
        <v>40</v>
      </c>
      <c r="C38" s="69">
        <v>0</v>
      </c>
      <c r="D38" s="69">
        <v>137</v>
      </c>
      <c r="E38" s="69">
        <v>1505</v>
      </c>
      <c r="F38" s="69">
        <v>4393</v>
      </c>
      <c r="G38" s="69">
        <v>12371</v>
      </c>
      <c r="H38" s="69">
        <v>3221</v>
      </c>
      <c r="I38" s="69">
        <v>70723</v>
      </c>
      <c r="J38" s="69">
        <v>75580</v>
      </c>
      <c r="K38" s="69">
        <v>0</v>
      </c>
      <c r="L38" s="69">
        <v>24687</v>
      </c>
      <c r="M38" s="69">
        <v>264</v>
      </c>
      <c r="N38" s="69">
        <v>1998</v>
      </c>
      <c r="O38" s="69">
        <v>21278</v>
      </c>
      <c r="P38" s="69">
        <v>9072</v>
      </c>
      <c r="Q38" s="126">
        <v>225230</v>
      </c>
    </row>
    <row r="39" spans="2:17" ht="28.5" customHeight="1" x14ac:dyDescent="0.3">
      <c r="B39" s="125" t="s">
        <v>41</v>
      </c>
      <c r="C39" s="69">
        <v>0</v>
      </c>
      <c r="D39" s="69">
        <v>217</v>
      </c>
      <c r="E39" s="69">
        <v>634</v>
      </c>
      <c r="F39" s="69">
        <v>775</v>
      </c>
      <c r="G39" s="69">
        <v>57</v>
      </c>
      <c r="H39" s="69">
        <v>0</v>
      </c>
      <c r="I39" s="69">
        <v>217066</v>
      </c>
      <c r="J39" s="69">
        <v>140346</v>
      </c>
      <c r="K39" s="69">
        <v>0</v>
      </c>
      <c r="L39" s="69">
        <v>2224</v>
      </c>
      <c r="M39" s="69">
        <v>22</v>
      </c>
      <c r="N39" s="69">
        <v>681</v>
      </c>
      <c r="O39" s="69">
        <v>0</v>
      </c>
      <c r="P39" s="69">
        <v>500</v>
      </c>
      <c r="Q39" s="126">
        <v>362522</v>
      </c>
    </row>
    <row r="40" spans="2:17" ht="28.5" customHeight="1" x14ac:dyDescent="0.3">
      <c r="B40" s="125" t="s">
        <v>42</v>
      </c>
      <c r="C40" s="69">
        <v>0</v>
      </c>
      <c r="D40" s="69">
        <v>1389</v>
      </c>
      <c r="E40" s="69">
        <v>1036</v>
      </c>
      <c r="F40" s="69">
        <v>384</v>
      </c>
      <c r="G40" s="69">
        <v>129</v>
      </c>
      <c r="H40" s="69">
        <v>0</v>
      </c>
      <c r="I40" s="69">
        <v>80148</v>
      </c>
      <c r="J40" s="69">
        <v>44154</v>
      </c>
      <c r="K40" s="69">
        <v>0</v>
      </c>
      <c r="L40" s="69">
        <v>712</v>
      </c>
      <c r="M40" s="69">
        <v>602</v>
      </c>
      <c r="N40" s="69">
        <v>1538</v>
      </c>
      <c r="O40" s="69">
        <v>21503</v>
      </c>
      <c r="P40" s="69">
        <v>169</v>
      </c>
      <c r="Q40" s="126">
        <v>151764</v>
      </c>
    </row>
    <row r="41" spans="2:17" ht="28.5" customHeight="1" x14ac:dyDescent="0.3">
      <c r="B41" s="125" t="s">
        <v>43</v>
      </c>
      <c r="C41" s="69">
        <v>0</v>
      </c>
      <c r="D41" s="69">
        <v>5765</v>
      </c>
      <c r="E41" s="69">
        <v>17931</v>
      </c>
      <c r="F41" s="69">
        <v>12921</v>
      </c>
      <c r="G41" s="69">
        <v>9492</v>
      </c>
      <c r="H41" s="69">
        <v>10416</v>
      </c>
      <c r="I41" s="69">
        <v>659722</v>
      </c>
      <c r="J41" s="69">
        <v>377921</v>
      </c>
      <c r="K41" s="69">
        <v>0</v>
      </c>
      <c r="L41" s="69">
        <v>4229</v>
      </c>
      <c r="M41" s="69">
        <v>24149</v>
      </c>
      <c r="N41" s="69">
        <v>33256</v>
      </c>
      <c r="O41" s="69">
        <v>3144127</v>
      </c>
      <c r="P41" s="69">
        <v>15470</v>
      </c>
      <c r="Q41" s="126">
        <v>4315399</v>
      </c>
    </row>
    <row r="42" spans="2:17" ht="28.5" customHeight="1" x14ac:dyDescent="0.3">
      <c r="B42" s="125" t="s">
        <v>44</v>
      </c>
      <c r="C42" s="69">
        <v>0</v>
      </c>
      <c r="D42" s="69">
        <v>0</v>
      </c>
      <c r="E42" s="69">
        <v>0</v>
      </c>
      <c r="F42" s="69">
        <v>0</v>
      </c>
      <c r="G42" s="69">
        <v>0</v>
      </c>
      <c r="H42" s="69">
        <v>2050</v>
      </c>
      <c r="I42" s="69">
        <v>97030</v>
      </c>
      <c r="J42" s="69">
        <v>98261</v>
      </c>
      <c r="K42" s="69">
        <v>90488</v>
      </c>
      <c r="L42" s="69">
        <v>0</v>
      </c>
      <c r="M42" s="69">
        <v>0</v>
      </c>
      <c r="N42" s="69">
        <v>1992</v>
      </c>
      <c r="O42" s="69">
        <v>2485</v>
      </c>
      <c r="P42" s="69">
        <v>0</v>
      </c>
      <c r="Q42" s="126">
        <v>292306</v>
      </c>
    </row>
    <row r="43" spans="2:17" ht="28.5" customHeight="1" x14ac:dyDescent="0.3">
      <c r="B43" s="127" t="s">
        <v>45</v>
      </c>
      <c r="C43" s="128">
        <f>SUM(C6:C42)</f>
        <v>11751</v>
      </c>
      <c r="D43" s="128">
        <f t="shared" ref="D43:Q43" si="0">SUM(D6:D42)</f>
        <v>309361</v>
      </c>
      <c r="E43" s="128">
        <f t="shared" si="0"/>
        <v>307243</v>
      </c>
      <c r="F43" s="128">
        <f t="shared" si="0"/>
        <v>691311</v>
      </c>
      <c r="G43" s="128">
        <f t="shared" si="0"/>
        <v>396492</v>
      </c>
      <c r="H43" s="128">
        <f t="shared" si="0"/>
        <v>500479</v>
      </c>
      <c r="I43" s="128">
        <f t="shared" si="0"/>
        <v>10897594</v>
      </c>
      <c r="J43" s="128">
        <f t="shared" si="0"/>
        <v>8182225</v>
      </c>
      <c r="K43" s="128">
        <f t="shared" si="0"/>
        <v>2067782</v>
      </c>
      <c r="L43" s="128">
        <f t="shared" si="0"/>
        <v>541233</v>
      </c>
      <c r="M43" s="128">
        <f t="shared" si="0"/>
        <v>730396</v>
      </c>
      <c r="N43" s="128">
        <f t="shared" si="0"/>
        <v>1210986</v>
      </c>
      <c r="O43" s="128">
        <f t="shared" si="0"/>
        <v>15702956</v>
      </c>
      <c r="P43" s="128">
        <f t="shared" si="0"/>
        <v>611641</v>
      </c>
      <c r="Q43" s="128">
        <f t="shared" si="0"/>
        <v>42161448</v>
      </c>
    </row>
    <row r="44" spans="2:17" ht="28.5" customHeight="1" x14ac:dyDescent="0.3">
      <c r="B44" s="282" t="s">
        <v>46</v>
      </c>
      <c r="C44" s="282"/>
      <c r="D44" s="282"/>
      <c r="E44" s="282"/>
      <c r="F44" s="282"/>
      <c r="G44" s="282"/>
      <c r="H44" s="282"/>
      <c r="I44" s="282"/>
      <c r="J44" s="282"/>
      <c r="K44" s="282"/>
      <c r="L44" s="282"/>
      <c r="M44" s="282"/>
      <c r="N44" s="282"/>
      <c r="O44" s="282"/>
      <c r="P44" s="282"/>
      <c r="Q44" s="282"/>
    </row>
    <row r="45" spans="2:17" ht="28.5" customHeight="1" x14ac:dyDescent="0.3">
      <c r="B45" s="125" t="s">
        <v>47</v>
      </c>
      <c r="C45" s="69">
        <v>122</v>
      </c>
      <c r="D45" s="69">
        <v>89052</v>
      </c>
      <c r="E45" s="69">
        <v>198</v>
      </c>
      <c r="F45" s="69">
        <v>180209</v>
      </c>
      <c r="G45" s="69">
        <v>2</v>
      </c>
      <c r="H45" s="69">
        <v>5949</v>
      </c>
      <c r="I45" s="69">
        <v>0</v>
      </c>
      <c r="J45" s="69">
        <v>29531</v>
      </c>
      <c r="K45" s="69">
        <v>0</v>
      </c>
      <c r="L45" s="69">
        <v>0</v>
      </c>
      <c r="M45" s="69">
        <v>0</v>
      </c>
      <c r="N45" s="69">
        <v>0</v>
      </c>
      <c r="O45" s="69">
        <v>237503</v>
      </c>
      <c r="P45" s="69">
        <v>44175</v>
      </c>
      <c r="Q45" s="129">
        <v>586741</v>
      </c>
    </row>
    <row r="46" spans="2:17" ht="28.5" customHeight="1" x14ac:dyDescent="0.3">
      <c r="B46" s="125" t="s">
        <v>65</v>
      </c>
      <c r="C46" s="69">
        <v>-5713</v>
      </c>
      <c r="D46" s="69">
        <v>69880</v>
      </c>
      <c r="E46" s="69">
        <v>0</v>
      </c>
      <c r="F46" s="69">
        <v>566287</v>
      </c>
      <c r="G46" s="69">
        <v>691</v>
      </c>
      <c r="H46" s="69">
        <v>45117</v>
      </c>
      <c r="I46" s="69">
        <v>0</v>
      </c>
      <c r="J46" s="69">
        <v>175130</v>
      </c>
      <c r="K46" s="69">
        <v>0</v>
      </c>
      <c r="L46" s="69">
        <v>9112</v>
      </c>
      <c r="M46" s="69">
        <v>0</v>
      </c>
      <c r="N46" s="69">
        <v>0</v>
      </c>
      <c r="O46" s="69">
        <v>230649</v>
      </c>
      <c r="P46" s="69">
        <v>157212</v>
      </c>
      <c r="Q46" s="129">
        <v>1248364</v>
      </c>
    </row>
    <row r="47" spans="2:17" ht="28.5" customHeight="1" x14ac:dyDescent="0.3">
      <c r="B47" s="7" t="s">
        <v>258</v>
      </c>
      <c r="C47" s="69">
        <v>0</v>
      </c>
      <c r="D47" s="69">
        <v>4055</v>
      </c>
      <c r="E47" s="69">
        <v>2460</v>
      </c>
      <c r="F47" s="69">
        <v>18042</v>
      </c>
      <c r="G47" s="69">
        <v>35</v>
      </c>
      <c r="H47" s="69">
        <v>487</v>
      </c>
      <c r="I47" s="69">
        <v>2004</v>
      </c>
      <c r="J47" s="69">
        <v>2171</v>
      </c>
      <c r="K47" s="69">
        <v>0</v>
      </c>
      <c r="L47" s="69">
        <v>1</v>
      </c>
      <c r="M47" s="69">
        <v>1852</v>
      </c>
      <c r="N47" s="69">
        <v>0</v>
      </c>
      <c r="O47" s="69">
        <v>12114</v>
      </c>
      <c r="P47" s="69">
        <v>1591</v>
      </c>
      <c r="Q47" s="129">
        <v>44811</v>
      </c>
    </row>
    <row r="48" spans="2:17" ht="28.5" customHeight="1" x14ac:dyDescent="0.3">
      <c r="B48" s="125" t="s">
        <v>48</v>
      </c>
      <c r="C48" s="69">
        <v>10740</v>
      </c>
      <c r="D48" s="69">
        <v>343078</v>
      </c>
      <c r="E48" s="69">
        <v>1330440</v>
      </c>
      <c r="F48" s="69">
        <v>-59038</v>
      </c>
      <c r="G48" s="69">
        <v>18904</v>
      </c>
      <c r="H48" s="69">
        <v>261816</v>
      </c>
      <c r="I48" s="69">
        <v>20693</v>
      </c>
      <c r="J48" s="69">
        <v>515333</v>
      </c>
      <c r="K48" s="69">
        <v>0</v>
      </c>
      <c r="L48" s="69">
        <v>84525</v>
      </c>
      <c r="M48" s="69">
        <v>2421</v>
      </c>
      <c r="N48" s="69">
        <v>17</v>
      </c>
      <c r="O48" s="69">
        <v>1675206</v>
      </c>
      <c r="P48" s="69">
        <v>2378345</v>
      </c>
      <c r="Q48" s="129">
        <v>6582480</v>
      </c>
    </row>
    <row r="49" spans="2:17" ht="28.5" customHeight="1" x14ac:dyDescent="0.3">
      <c r="B49" s="125" t="s">
        <v>259</v>
      </c>
      <c r="C49" s="69">
        <v>0</v>
      </c>
      <c r="D49" s="69">
        <v>0</v>
      </c>
      <c r="E49" s="69">
        <v>0</v>
      </c>
      <c r="F49" s="69">
        <v>4</v>
      </c>
      <c r="G49" s="69">
        <v>0</v>
      </c>
      <c r="H49" s="69">
        <v>0</v>
      </c>
      <c r="I49" s="69">
        <v>0</v>
      </c>
      <c r="J49" s="69">
        <v>0</v>
      </c>
      <c r="K49" s="69">
        <v>0</v>
      </c>
      <c r="L49" s="69">
        <v>14</v>
      </c>
      <c r="M49" s="69">
        <v>0</v>
      </c>
      <c r="N49" s="69">
        <v>0</v>
      </c>
      <c r="O49" s="69">
        <v>0</v>
      </c>
      <c r="P49" s="69">
        <v>1782</v>
      </c>
      <c r="Q49" s="129">
        <v>1799</v>
      </c>
    </row>
    <row r="50" spans="2:17" ht="28.5" customHeight="1" x14ac:dyDescent="0.3">
      <c r="B50" s="127" t="s">
        <v>45</v>
      </c>
      <c r="C50" s="128">
        <f>SUM(C45:C49)</f>
        <v>5149</v>
      </c>
      <c r="D50" s="128">
        <f t="shared" ref="D50:Q50" si="1">SUM(D45:D49)</f>
        <v>506065</v>
      </c>
      <c r="E50" s="128">
        <f t="shared" si="1"/>
        <v>1333098</v>
      </c>
      <c r="F50" s="128">
        <f t="shared" si="1"/>
        <v>705504</v>
      </c>
      <c r="G50" s="128">
        <f t="shared" si="1"/>
        <v>19632</v>
      </c>
      <c r="H50" s="128">
        <f t="shared" si="1"/>
        <v>313369</v>
      </c>
      <c r="I50" s="128">
        <f t="shared" si="1"/>
        <v>22697</v>
      </c>
      <c r="J50" s="128">
        <f t="shared" si="1"/>
        <v>722165</v>
      </c>
      <c r="K50" s="128">
        <f t="shared" si="1"/>
        <v>0</v>
      </c>
      <c r="L50" s="128">
        <f t="shared" si="1"/>
        <v>93652</v>
      </c>
      <c r="M50" s="128">
        <f t="shared" si="1"/>
        <v>4273</v>
      </c>
      <c r="N50" s="128">
        <f t="shared" si="1"/>
        <v>17</v>
      </c>
      <c r="O50" s="128">
        <f t="shared" si="1"/>
        <v>2155472</v>
      </c>
      <c r="P50" s="128">
        <f t="shared" si="1"/>
        <v>2583105</v>
      </c>
      <c r="Q50" s="128">
        <f t="shared" si="1"/>
        <v>8464195</v>
      </c>
    </row>
    <row r="51" spans="2:17" ht="19.5" customHeight="1" x14ac:dyDescent="0.3">
      <c r="B51" s="283" t="s">
        <v>50</v>
      </c>
      <c r="C51" s="283"/>
      <c r="D51" s="283"/>
      <c r="E51" s="283"/>
      <c r="F51" s="283"/>
      <c r="G51" s="283"/>
      <c r="H51" s="283"/>
      <c r="I51" s="283"/>
      <c r="J51" s="283"/>
      <c r="K51" s="283"/>
      <c r="L51" s="283"/>
      <c r="M51" s="283"/>
      <c r="N51" s="283"/>
      <c r="O51" s="283"/>
      <c r="P51" s="283"/>
      <c r="Q51" s="283"/>
    </row>
    <row r="52" spans="2:17" ht="19.5" customHeight="1" x14ac:dyDescent="0.3">
      <c r="C52" s="5"/>
      <c r="D52" s="5"/>
      <c r="E52" s="5"/>
      <c r="F52" s="5"/>
      <c r="G52" s="5"/>
      <c r="H52" s="5"/>
      <c r="I52" s="5"/>
      <c r="J52" s="5"/>
      <c r="K52" s="5"/>
      <c r="L52" s="5"/>
      <c r="M52" s="5"/>
      <c r="N52" s="5"/>
      <c r="O52" s="5"/>
      <c r="P52" s="5"/>
      <c r="Q52" s="5"/>
    </row>
    <row r="54" spans="2:17" ht="19.5" customHeight="1" x14ac:dyDescent="0.3">
      <c r="Q54" s="5"/>
    </row>
  </sheetData>
  <sheetProtection algorithmName="SHA-512" hashValue="ijJBhk1MGRV7r7EcPo4VKE+n8+0dB7zuoEmIFcEKxEOkMqPepsFPmGPzhRkHAdQPgIX18yHZmPR+iwwHvv5TWw==" saltValue="kwje7YqK+8Vvw7dUV113AA==" spinCount="100000" sheet="1" objects="1" scenarios="1"/>
  <mergeCells count="4">
    <mergeCell ref="B3:Q3"/>
    <mergeCell ref="B5:Q5"/>
    <mergeCell ref="B44:Q44"/>
    <mergeCell ref="B51:Q51"/>
  </mergeCells>
  <pageMargins left="0.7" right="0.7" top="0.75" bottom="0.75" header="0.3" footer="0.3"/>
  <pageSetup scale="34"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92D050"/>
  </sheetPr>
  <dimension ref="B2:S55"/>
  <sheetViews>
    <sheetView showGridLines="0" zoomScale="80" zoomScaleNormal="80" workbookViewId="0">
      <selection activeCell="F15" sqref="F15"/>
    </sheetView>
  </sheetViews>
  <sheetFormatPr defaultColWidth="9.453125" defaultRowHeight="14" x14ac:dyDescent="0.3"/>
  <cols>
    <col min="1" max="1" width="16.453125" style="4" customWidth="1"/>
    <col min="2" max="2" width="49.453125" style="4" customWidth="1"/>
    <col min="3" max="17" width="19.54296875" style="4" customWidth="1"/>
    <col min="18" max="18" width="21.54296875" style="4" customWidth="1"/>
    <col min="19" max="19" width="14.54296875" style="4" bestFit="1" customWidth="1"/>
    <col min="20" max="16384" width="9.453125" style="4"/>
  </cols>
  <sheetData>
    <row r="2" spans="2:18" ht="15.75" customHeight="1" x14ac:dyDescent="0.3"/>
    <row r="3" spans="2:18" ht="15.75" customHeight="1" x14ac:dyDescent="0.3"/>
    <row r="4" spans="2:18" ht="19.5" customHeight="1" x14ac:dyDescent="0.3">
      <c r="B4" s="280" t="s">
        <v>302</v>
      </c>
      <c r="C4" s="280"/>
      <c r="D4" s="280"/>
      <c r="E4" s="280"/>
      <c r="F4" s="280"/>
      <c r="G4" s="280"/>
      <c r="H4" s="280"/>
      <c r="I4" s="280"/>
      <c r="J4" s="280"/>
      <c r="K4" s="280"/>
      <c r="L4" s="280"/>
      <c r="M4" s="280"/>
      <c r="N4" s="280"/>
      <c r="O4" s="280"/>
      <c r="P4" s="280"/>
      <c r="Q4" s="280"/>
      <c r="R4" s="130"/>
    </row>
    <row r="5" spans="2:18" s="133" customFormat="1" ht="28" x14ac:dyDescent="0.35">
      <c r="B5" s="131" t="s">
        <v>0</v>
      </c>
      <c r="C5" s="131" t="s">
        <v>201</v>
      </c>
      <c r="D5" s="131" t="s">
        <v>202</v>
      </c>
      <c r="E5" s="131" t="s">
        <v>203</v>
      </c>
      <c r="F5" s="131" t="s">
        <v>204</v>
      </c>
      <c r="G5" s="131" t="s">
        <v>205</v>
      </c>
      <c r="H5" s="131" t="s">
        <v>206</v>
      </c>
      <c r="I5" s="131" t="s">
        <v>207</v>
      </c>
      <c r="J5" s="131" t="s">
        <v>208</v>
      </c>
      <c r="K5" s="131" t="s">
        <v>209</v>
      </c>
      <c r="L5" s="131" t="s">
        <v>210</v>
      </c>
      <c r="M5" s="131" t="s">
        <v>211</v>
      </c>
      <c r="N5" s="131" t="s">
        <v>212</v>
      </c>
      <c r="O5" s="131" t="s">
        <v>213</v>
      </c>
      <c r="P5" s="131" t="s">
        <v>214</v>
      </c>
      <c r="Q5" s="131" t="s">
        <v>215</v>
      </c>
      <c r="R5" s="132"/>
    </row>
    <row r="6" spans="2:18" ht="28.5" customHeight="1" x14ac:dyDescent="0.3">
      <c r="B6" s="281" t="s">
        <v>16</v>
      </c>
      <c r="C6" s="281"/>
      <c r="D6" s="281"/>
      <c r="E6" s="281"/>
      <c r="F6" s="281"/>
      <c r="G6" s="281"/>
      <c r="H6" s="281"/>
      <c r="I6" s="281"/>
      <c r="J6" s="281"/>
      <c r="K6" s="281"/>
      <c r="L6" s="281"/>
      <c r="M6" s="281"/>
      <c r="N6" s="281"/>
      <c r="O6" s="281"/>
      <c r="P6" s="281"/>
      <c r="Q6" s="281"/>
      <c r="R6" s="130"/>
    </row>
    <row r="7" spans="2:18" ht="28.5" customHeight="1" x14ac:dyDescent="0.3">
      <c r="B7" s="125" t="s">
        <v>17</v>
      </c>
      <c r="C7" s="164">
        <v>0</v>
      </c>
      <c r="D7" s="68">
        <v>22</v>
      </c>
      <c r="E7" s="68">
        <v>290</v>
      </c>
      <c r="F7" s="68">
        <v>692</v>
      </c>
      <c r="G7" s="68">
        <v>1437</v>
      </c>
      <c r="H7" s="68">
        <v>22</v>
      </c>
      <c r="I7" s="68">
        <v>0</v>
      </c>
      <c r="J7" s="68">
        <v>0</v>
      </c>
      <c r="K7" s="68">
        <v>0</v>
      </c>
      <c r="L7" s="68">
        <v>13008</v>
      </c>
      <c r="M7" s="68">
        <v>991</v>
      </c>
      <c r="N7" s="68">
        <v>13744</v>
      </c>
      <c r="O7" s="68">
        <v>1054846</v>
      </c>
      <c r="P7" s="68">
        <v>557</v>
      </c>
      <c r="Q7" s="126">
        <v>1085610</v>
      </c>
      <c r="R7" s="130"/>
    </row>
    <row r="8" spans="2:18" ht="28.5" customHeight="1" x14ac:dyDescent="0.3">
      <c r="B8" s="125" t="s">
        <v>18</v>
      </c>
      <c r="C8" s="68">
        <v>0</v>
      </c>
      <c r="D8" s="68">
        <v>-4561</v>
      </c>
      <c r="E8" s="68">
        <v>3309</v>
      </c>
      <c r="F8" s="68">
        <v>4402</v>
      </c>
      <c r="G8" s="68">
        <v>-12543</v>
      </c>
      <c r="H8" s="68">
        <v>2575</v>
      </c>
      <c r="I8" s="68">
        <v>153296</v>
      </c>
      <c r="J8" s="68">
        <v>338735</v>
      </c>
      <c r="K8" s="68">
        <v>-5300</v>
      </c>
      <c r="L8" s="68">
        <v>-1715</v>
      </c>
      <c r="M8" s="68">
        <v>2828</v>
      </c>
      <c r="N8" s="68">
        <v>-32892</v>
      </c>
      <c r="O8" s="68">
        <v>0</v>
      </c>
      <c r="P8" s="68">
        <v>48912</v>
      </c>
      <c r="Q8" s="126">
        <v>497046</v>
      </c>
      <c r="R8" s="130"/>
    </row>
    <row r="9" spans="2:18" ht="28.5" customHeight="1" x14ac:dyDescent="0.3">
      <c r="B9" s="125" t="s">
        <v>19</v>
      </c>
      <c r="C9" s="69">
        <v>-634</v>
      </c>
      <c r="D9" s="69">
        <v>20458</v>
      </c>
      <c r="E9" s="69">
        <v>-682</v>
      </c>
      <c r="F9" s="69">
        <v>16264</v>
      </c>
      <c r="G9" s="69">
        <v>27839</v>
      </c>
      <c r="H9" s="69">
        <v>2232</v>
      </c>
      <c r="I9" s="69">
        <v>69712</v>
      </c>
      <c r="J9" s="69">
        <v>76626</v>
      </c>
      <c r="K9" s="69">
        <v>0</v>
      </c>
      <c r="L9" s="69">
        <v>-35917</v>
      </c>
      <c r="M9" s="69">
        <v>67020</v>
      </c>
      <c r="N9" s="69">
        <v>117902</v>
      </c>
      <c r="O9" s="69">
        <v>0</v>
      </c>
      <c r="P9" s="69">
        <v>0</v>
      </c>
      <c r="Q9" s="126">
        <v>360821</v>
      </c>
      <c r="R9" s="130"/>
    </row>
    <row r="10" spans="2:18" ht="28.5" customHeight="1" x14ac:dyDescent="0.3">
      <c r="B10" s="125" t="s">
        <v>145</v>
      </c>
      <c r="C10" s="69">
        <v>-623</v>
      </c>
      <c r="D10" s="69">
        <v>5798</v>
      </c>
      <c r="E10" s="69">
        <v>13923</v>
      </c>
      <c r="F10" s="69">
        <v>16772</v>
      </c>
      <c r="G10" s="69">
        <v>-3604</v>
      </c>
      <c r="H10" s="69">
        <v>3965</v>
      </c>
      <c r="I10" s="69">
        <v>81065</v>
      </c>
      <c r="J10" s="69">
        <v>31985</v>
      </c>
      <c r="K10" s="69">
        <v>0</v>
      </c>
      <c r="L10" s="69">
        <v>253</v>
      </c>
      <c r="M10" s="69">
        <v>4187</v>
      </c>
      <c r="N10" s="69">
        <v>9701</v>
      </c>
      <c r="O10" s="69">
        <v>-98</v>
      </c>
      <c r="P10" s="69">
        <v>-1538</v>
      </c>
      <c r="Q10" s="126">
        <v>161787</v>
      </c>
      <c r="R10" s="130"/>
    </row>
    <row r="11" spans="2:18" ht="28.5" customHeight="1" x14ac:dyDescent="0.3">
      <c r="B11" s="125" t="s">
        <v>20</v>
      </c>
      <c r="C11" s="69">
        <v>1</v>
      </c>
      <c r="D11" s="69">
        <v>29942</v>
      </c>
      <c r="E11" s="69">
        <v>24803</v>
      </c>
      <c r="F11" s="69">
        <v>11816</v>
      </c>
      <c r="G11" s="69">
        <v>50819</v>
      </c>
      <c r="H11" s="69">
        <v>34837</v>
      </c>
      <c r="I11" s="69">
        <v>954267</v>
      </c>
      <c r="J11" s="69">
        <v>877880</v>
      </c>
      <c r="K11" s="69">
        <v>0</v>
      </c>
      <c r="L11" s="69">
        <v>30062</v>
      </c>
      <c r="M11" s="69">
        <v>63424</v>
      </c>
      <c r="N11" s="69">
        <v>-2513</v>
      </c>
      <c r="O11" s="69">
        <v>1486410</v>
      </c>
      <c r="P11" s="69">
        <v>90076</v>
      </c>
      <c r="Q11" s="126">
        <v>3651824</v>
      </c>
      <c r="R11" s="130"/>
    </row>
    <row r="12" spans="2:18" ht="28.5" customHeight="1" x14ac:dyDescent="0.3">
      <c r="B12" s="125" t="s">
        <v>139</v>
      </c>
      <c r="C12" s="69">
        <v>0</v>
      </c>
      <c r="D12" s="69">
        <v>-47763</v>
      </c>
      <c r="E12" s="69">
        <v>8238</v>
      </c>
      <c r="F12" s="69">
        <v>52635</v>
      </c>
      <c r="G12" s="69">
        <v>15905</v>
      </c>
      <c r="H12" s="69">
        <v>37483</v>
      </c>
      <c r="I12" s="69">
        <v>877896</v>
      </c>
      <c r="J12" s="69">
        <v>716121</v>
      </c>
      <c r="K12" s="69">
        <v>0</v>
      </c>
      <c r="L12" s="69">
        <v>102893</v>
      </c>
      <c r="M12" s="69">
        <v>83138</v>
      </c>
      <c r="N12" s="69">
        <v>61779</v>
      </c>
      <c r="O12" s="69">
        <v>1042863</v>
      </c>
      <c r="P12" s="69">
        <v>344460</v>
      </c>
      <c r="Q12" s="126">
        <v>3295647</v>
      </c>
      <c r="R12" s="130"/>
    </row>
    <row r="13" spans="2:18" ht="28.5" customHeight="1" x14ac:dyDescent="0.3">
      <c r="B13" s="125" t="s">
        <v>21</v>
      </c>
      <c r="C13" s="69">
        <v>0</v>
      </c>
      <c r="D13" s="69">
        <v>11582</v>
      </c>
      <c r="E13" s="69">
        <v>5936</v>
      </c>
      <c r="F13" s="69">
        <v>65385</v>
      </c>
      <c r="G13" s="69">
        <v>75525</v>
      </c>
      <c r="H13" s="69">
        <v>3242</v>
      </c>
      <c r="I13" s="69">
        <v>1445460</v>
      </c>
      <c r="J13" s="69">
        <v>1062223</v>
      </c>
      <c r="K13" s="69">
        <v>0</v>
      </c>
      <c r="L13" s="69">
        <v>27881</v>
      </c>
      <c r="M13" s="69">
        <v>98590</v>
      </c>
      <c r="N13" s="69">
        <v>152406</v>
      </c>
      <c r="O13" s="69">
        <v>1868915</v>
      </c>
      <c r="P13" s="69">
        <v>21267</v>
      </c>
      <c r="Q13" s="126">
        <v>4838411</v>
      </c>
      <c r="R13" s="130"/>
    </row>
    <row r="14" spans="2:18" ht="28.5" customHeight="1" x14ac:dyDescent="0.3">
      <c r="B14" s="125" t="s">
        <v>22</v>
      </c>
      <c r="C14" s="69">
        <v>4</v>
      </c>
      <c r="D14" s="69">
        <v>-1162</v>
      </c>
      <c r="E14" s="69">
        <v>1484</v>
      </c>
      <c r="F14" s="69">
        <v>2888</v>
      </c>
      <c r="G14" s="69">
        <v>209</v>
      </c>
      <c r="H14" s="69">
        <v>4169</v>
      </c>
      <c r="I14" s="69">
        <v>107918</v>
      </c>
      <c r="J14" s="69">
        <v>66783</v>
      </c>
      <c r="K14" s="69">
        <v>0</v>
      </c>
      <c r="L14" s="69">
        <v>-428</v>
      </c>
      <c r="M14" s="69">
        <v>-1639</v>
      </c>
      <c r="N14" s="69">
        <v>-13790</v>
      </c>
      <c r="O14" s="69">
        <v>1048</v>
      </c>
      <c r="P14" s="69">
        <v>57759</v>
      </c>
      <c r="Q14" s="126">
        <v>225244</v>
      </c>
      <c r="R14" s="130"/>
    </row>
    <row r="15" spans="2:18" ht="28.5" customHeight="1" x14ac:dyDescent="0.3">
      <c r="B15" s="125" t="s">
        <v>23</v>
      </c>
      <c r="C15" s="69">
        <v>0</v>
      </c>
      <c r="D15" s="69">
        <v>0</v>
      </c>
      <c r="E15" s="69">
        <v>0</v>
      </c>
      <c r="F15" s="69">
        <v>0</v>
      </c>
      <c r="G15" s="69">
        <v>0</v>
      </c>
      <c r="H15" s="69">
        <v>0</v>
      </c>
      <c r="I15" s="69">
        <v>135745</v>
      </c>
      <c r="J15" s="69">
        <v>46204</v>
      </c>
      <c r="K15" s="69">
        <v>1365045</v>
      </c>
      <c r="L15" s="69">
        <v>0</v>
      </c>
      <c r="M15" s="69">
        <v>0</v>
      </c>
      <c r="N15" s="69">
        <v>0</v>
      </c>
      <c r="O15" s="69">
        <v>0</v>
      </c>
      <c r="P15" s="69">
        <v>0</v>
      </c>
      <c r="Q15" s="126">
        <v>1546995</v>
      </c>
      <c r="R15" s="130"/>
    </row>
    <row r="16" spans="2:18" ht="28.5" customHeight="1" x14ac:dyDescent="0.3">
      <c r="B16" s="125" t="s">
        <v>24</v>
      </c>
      <c r="C16" s="69">
        <v>0</v>
      </c>
      <c r="D16" s="69">
        <v>4890</v>
      </c>
      <c r="E16" s="69">
        <v>1422</v>
      </c>
      <c r="F16" s="69">
        <v>9825</v>
      </c>
      <c r="G16" s="69">
        <v>10376</v>
      </c>
      <c r="H16" s="69">
        <v>12299</v>
      </c>
      <c r="I16" s="69">
        <v>488808</v>
      </c>
      <c r="J16" s="69">
        <v>306792</v>
      </c>
      <c r="K16" s="69">
        <v>67725</v>
      </c>
      <c r="L16" s="69">
        <v>11094</v>
      </c>
      <c r="M16" s="69">
        <v>15356</v>
      </c>
      <c r="N16" s="69">
        <v>67398</v>
      </c>
      <c r="O16" s="69">
        <v>0</v>
      </c>
      <c r="P16" s="69">
        <v>552</v>
      </c>
      <c r="Q16" s="126">
        <v>996538</v>
      </c>
      <c r="R16" s="130"/>
    </row>
    <row r="17" spans="2:18" ht="28.5" customHeight="1" x14ac:dyDescent="0.3">
      <c r="B17" s="125" t="s">
        <v>25</v>
      </c>
      <c r="C17" s="69">
        <v>0</v>
      </c>
      <c r="D17" s="69">
        <v>64540</v>
      </c>
      <c r="E17" s="69">
        <v>3422</v>
      </c>
      <c r="F17" s="69">
        <v>22024</v>
      </c>
      <c r="G17" s="69">
        <v>30370</v>
      </c>
      <c r="H17" s="69">
        <v>1898</v>
      </c>
      <c r="I17" s="69">
        <v>281569</v>
      </c>
      <c r="J17" s="69">
        <v>258368</v>
      </c>
      <c r="K17" s="69">
        <v>0</v>
      </c>
      <c r="L17" s="69">
        <v>25131</v>
      </c>
      <c r="M17" s="69">
        <v>13543</v>
      </c>
      <c r="N17" s="69">
        <v>-19647</v>
      </c>
      <c r="O17" s="69">
        <v>345432</v>
      </c>
      <c r="P17" s="69">
        <v>-9161</v>
      </c>
      <c r="Q17" s="126">
        <v>1017489</v>
      </c>
      <c r="R17" s="130"/>
    </row>
    <row r="18" spans="2:18" ht="28.5" customHeight="1" x14ac:dyDescent="0.3">
      <c r="B18" s="125" t="s">
        <v>26</v>
      </c>
      <c r="C18" s="69">
        <v>850</v>
      </c>
      <c r="D18" s="69">
        <v>20147</v>
      </c>
      <c r="E18" s="69">
        <v>30453</v>
      </c>
      <c r="F18" s="69">
        <v>40802</v>
      </c>
      <c r="G18" s="69">
        <v>-6056</v>
      </c>
      <c r="H18" s="69">
        <v>16376</v>
      </c>
      <c r="I18" s="69">
        <v>361968</v>
      </c>
      <c r="J18" s="69">
        <v>318101</v>
      </c>
      <c r="K18" s="69">
        <v>24746</v>
      </c>
      <c r="L18" s="69">
        <v>6908</v>
      </c>
      <c r="M18" s="69">
        <v>123718</v>
      </c>
      <c r="N18" s="69">
        <v>174156</v>
      </c>
      <c r="O18" s="69">
        <v>214562</v>
      </c>
      <c r="P18" s="69">
        <v>1008</v>
      </c>
      <c r="Q18" s="126">
        <v>1327739</v>
      </c>
      <c r="R18" s="130"/>
    </row>
    <row r="19" spans="2:18" ht="28.5" customHeight="1" x14ac:dyDescent="0.3">
      <c r="B19" s="125" t="s">
        <v>27</v>
      </c>
      <c r="C19" s="69">
        <v>0</v>
      </c>
      <c r="D19" s="69">
        <v>89442</v>
      </c>
      <c r="E19" s="69">
        <v>8596</v>
      </c>
      <c r="F19" s="69">
        <v>73356</v>
      </c>
      <c r="G19" s="69">
        <v>36104</v>
      </c>
      <c r="H19" s="69">
        <v>68412</v>
      </c>
      <c r="I19" s="69">
        <v>912567</v>
      </c>
      <c r="J19" s="69">
        <v>877003</v>
      </c>
      <c r="K19" s="69">
        <v>0</v>
      </c>
      <c r="L19" s="69">
        <v>6607</v>
      </c>
      <c r="M19" s="69">
        <v>61308</v>
      </c>
      <c r="N19" s="69">
        <v>153596</v>
      </c>
      <c r="O19" s="69">
        <v>0</v>
      </c>
      <c r="P19" s="69">
        <v>7542</v>
      </c>
      <c r="Q19" s="126">
        <v>2294533</v>
      </c>
      <c r="R19" s="130"/>
    </row>
    <row r="20" spans="2:18" ht="28.5" customHeight="1" x14ac:dyDescent="0.3">
      <c r="B20" s="125" t="s">
        <v>28</v>
      </c>
      <c r="C20" s="69">
        <v>122</v>
      </c>
      <c r="D20" s="69">
        <v>10134</v>
      </c>
      <c r="E20" s="69">
        <v>28966</v>
      </c>
      <c r="F20" s="69">
        <v>5477</v>
      </c>
      <c r="G20" s="69">
        <v>36153</v>
      </c>
      <c r="H20" s="69">
        <v>3918</v>
      </c>
      <c r="I20" s="69">
        <v>389032</v>
      </c>
      <c r="J20" s="69">
        <v>287238</v>
      </c>
      <c r="K20" s="69">
        <v>3087</v>
      </c>
      <c r="L20" s="69">
        <v>11353</v>
      </c>
      <c r="M20" s="69">
        <v>9655</v>
      </c>
      <c r="N20" s="69">
        <v>64003</v>
      </c>
      <c r="O20" s="69">
        <v>339710</v>
      </c>
      <c r="P20" s="69">
        <v>10470</v>
      </c>
      <c r="Q20" s="126">
        <v>1199318</v>
      </c>
      <c r="R20" s="130"/>
    </row>
    <row r="21" spans="2:18" ht="28.5" customHeight="1" x14ac:dyDescent="0.3">
      <c r="B21" s="125" t="s">
        <v>29</v>
      </c>
      <c r="C21" s="69">
        <v>4391</v>
      </c>
      <c r="D21" s="69">
        <v>23787</v>
      </c>
      <c r="E21" s="69">
        <v>16308</v>
      </c>
      <c r="F21" s="69">
        <v>30865</v>
      </c>
      <c r="G21" s="69">
        <v>14100</v>
      </c>
      <c r="H21" s="69">
        <v>21490</v>
      </c>
      <c r="I21" s="69">
        <v>533283</v>
      </c>
      <c r="J21" s="69">
        <v>144333</v>
      </c>
      <c r="K21" s="69">
        <v>0</v>
      </c>
      <c r="L21" s="69">
        <v>90388</v>
      </c>
      <c r="M21" s="69">
        <v>39853</v>
      </c>
      <c r="N21" s="69">
        <v>125598</v>
      </c>
      <c r="O21" s="69">
        <v>71324</v>
      </c>
      <c r="P21" s="69">
        <v>1672</v>
      </c>
      <c r="Q21" s="126">
        <v>1117391</v>
      </c>
      <c r="R21" s="130"/>
    </row>
    <row r="22" spans="2:18" ht="28.5" customHeight="1" x14ac:dyDescent="0.3">
      <c r="B22" s="125" t="s">
        <v>30</v>
      </c>
      <c r="C22" s="69">
        <v>0</v>
      </c>
      <c r="D22" s="69">
        <v>9191</v>
      </c>
      <c r="E22" s="69">
        <v>27087</v>
      </c>
      <c r="F22" s="69">
        <v>48304</v>
      </c>
      <c r="G22" s="69">
        <v>6335</v>
      </c>
      <c r="H22" s="69">
        <v>31322</v>
      </c>
      <c r="I22" s="69">
        <v>179707</v>
      </c>
      <c r="J22" s="69">
        <v>108164</v>
      </c>
      <c r="K22" s="69">
        <v>0</v>
      </c>
      <c r="L22" s="69">
        <v>11842</v>
      </c>
      <c r="M22" s="69">
        <v>18785</v>
      </c>
      <c r="N22" s="69">
        <v>38889</v>
      </c>
      <c r="O22" s="69">
        <v>0</v>
      </c>
      <c r="P22" s="69">
        <v>8967</v>
      </c>
      <c r="Q22" s="126">
        <v>488592</v>
      </c>
      <c r="R22" s="130"/>
    </row>
    <row r="23" spans="2:18" ht="28.5" customHeight="1" x14ac:dyDescent="0.3">
      <c r="B23" s="125" t="s">
        <v>31</v>
      </c>
      <c r="C23" s="69">
        <v>0</v>
      </c>
      <c r="D23" s="69">
        <v>0</v>
      </c>
      <c r="E23" s="69">
        <v>0</v>
      </c>
      <c r="F23" s="69">
        <v>0</v>
      </c>
      <c r="G23" s="69">
        <v>0</v>
      </c>
      <c r="H23" s="69">
        <v>0</v>
      </c>
      <c r="I23" s="69">
        <v>0</v>
      </c>
      <c r="J23" s="69">
        <v>0</v>
      </c>
      <c r="K23" s="69">
        <v>0</v>
      </c>
      <c r="L23" s="69">
        <v>0</v>
      </c>
      <c r="M23" s="69">
        <v>0</v>
      </c>
      <c r="N23" s="69">
        <v>0</v>
      </c>
      <c r="O23" s="69">
        <v>0</v>
      </c>
      <c r="P23" s="69">
        <v>0</v>
      </c>
      <c r="Q23" s="126">
        <v>0</v>
      </c>
      <c r="R23" s="130"/>
    </row>
    <row r="24" spans="2:18" ht="28.5" customHeight="1" x14ac:dyDescent="0.3">
      <c r="B24" s="125" t="s">
        <v>32</v>
      </c>
      <c r="C24" s="69">
        <v>880</v>
      </c>
      <c r="D24" s="69">
        <v>22096</v>
      </c>
      <c r="E24" s="69">
        <v>9843</v>
      </c>
      <c r="F24" s="69">
        <v>39394</v>
      </c>
      <c r="G24" s="69">
        <v>43302</v>
      </c>
      <c r="H24" s="69">
        <v>36429</v>
      </c>
      <c r="I24" s="69">
        <v>903566</v>
      </c>
      <c r="J24" s="69">
        <v>412473</v>
      </c>
      <c r="K24" s="69">
        <v>0</v>
      </c>
      <c r="L24" s="69">
        <v>91708</v>
      </c>
      <c r="M24" s="69">
        <v>11600</v>
      </c>
      <c r="N24" s="69">
        <v>69226</v>
      </c>
      <c r="O24" s="69">
        <v>2711238</v>
      </c>
      <c r="P24" s="69">
        <v>28626</v>
      </c>
      <c r="Q24" s="126">
        <v>4380382</v>
      </c>
      <c r="R24" s="130"/>
    </row>
    <row r="25" spans="2:18" ht="28.5" customHeight="1" x14ac:dyDescent="0.3">
      <c r="B25" s="125" t="s">
        <v>33</v>
      </c>
      <c r="C25" s="69">
        <v>0</v>
      </c>
      <c r="D25" s="69">
        <v>16897</v>
      </c>
      <c r="E25" s="69">
        <v>3997</v>
      </c>
      <c r="F25" s="69">
        <v>106466</v>
      </c>
      <c r="G25" s="69">
        <v>20197</v>
      </c>
      <c r="H25" s="69">
        <v>70488</v>
      </c>
      <c r="I25" s="69">
        <v>204171</v>
      </c>
      <c r="J25" s="69">
        <v>382426</v>
      </c>
      <c r="K25" s="69">
        <v>0</v>
      </c>
      <c r="L25" s="69">
        <v>-2277</v>
      </c>
      <c r="M25" s="69">
        <v>21648</v>
      </c>
      <c r="N25" s="69">
        <v>132256</v>
      </c>
      <c r="O25" s="69">
        <v>91721</v>
      </c>
      <c r="P25" s="69">
        <v>1388</v>
      </c>
      <c r="Q25" s="126">
        <v>1049377</v>
      </c>
      <c r="R25" s="130"/>
    </row>
    <row r="26" spans="2:18" ht="28.5" customHeight="1" x14ac:dyDescent="0.3">
      <c r="B26" s="125" t="s">
        <v>34</v>
      </c>
      <c r="C26" s="69">
        <v>0</v>
      </c>
      <c r="D26" s="69">
        <v>4086</v>
      </c>
      <c r="E26" s="69">
        <v>-151</v>
      </c>
      <c r="F26" s="69">
        <v>652</v>
      </c>
      <c r="G26" s="69">
        <v>4441</v>
      </c>
      <c r="H26" s="69">
        <v>1664</v>
      </c>
      <c r="I26" s="69">
        <v>311982</v>
      </c>
      <c r="J26" s="69">
        <v>227161</v>
      </c>
      <c r="K26" s="69">
        <v>0</v>
      </c>
      <c r="L26" s="69">
        <v>1339</v>
      </c>
      <c r="M26" s="69">
        <v>6515</v>
      </c>
      <c r="N26" s="69">
        <v>6893</v>
      </c>
      <c r="O26" s="69">
        <v>0</v>
      </c>
      <c r="P26" s="69">
        <v>6560</v>
      </c>
      <c r="Q26" s="126">
        <v>571142</v>
      </c>
      <c r="R26" s="130"/>
    </row>
    <row r="27" spans="2:18" ht="28.5" customHeight="1" x14ac:dyDescent="0.3">
      <c r="B27" s="125" t="s">
        <v>35</v>
      </c>
      <c r="C27" s="69">
        <v>0</v>
      </c>
      <c r="D27" s="69">
        <v>4118</v>
      </c>
      <c r="E27" s="69">
        <v>-80</v>
      </c>
      <c r="F27" s="69">
        <v>18042</v>
      </c>
      <c r="G27" s="69">
        <v>71964</v>
      </c>
      <c r="H27" s="69">
        <v>2279</v>
      </c>
      <c r="I27" s="69">
        <v>459745</v>
      </c>
      <c r="J27" s="69">
        <v>464686</v>
      </c>
      <c r="K27" s="69">
        <v>0</v>
      </c>
      <c r="L27" s="69">
        <v>4321</v>
      </c>
      <c r="M27" s="69">
        <v>8068</v>
      </c>
      <c r="N27" s="69">
        <v>30373</v>
      </c>
      <c r="O27" s="69">
        <v>1413798</v>
      </c>
      <c r="P27" s="69">
        <v>23091</v>
      </c>
      <c r="Q27" s="126">
        <v>2500404</v>
      </c>
      <c r="R27" s="130"/>
    </row>
    <row r="28" spans="2:18" ht="28.5" customHeight="1" x14ac:dyDescent="0.3">
      <c r="B28" s="125" t="s">
        <v>36</v>
      </c>
      <c r="C28" s="69">
        <v>28</v>
      </c>
      <c r="D28" s="69">
        <v>37533</v>
      </c>
      <c r="E28" s="69">
        <v>15124</v>
      </c>
      <c r="F28" s="69">
        <v>-1574</v>
      </c>
      <c r="G28" s="69">
        <v>19334</v>
      </c>
      <c r="H28" s="69">
        <v>61793</v>
      </c>
      <c r="I28" s="69">
        <v>149036</v>
      </c>
      <c r="J28" s="69">
        <v>174030</v>
      </c>
      <c r="K28" s="69">
        <v>0</v>
      </c>
      <c r="L28" s="69">
        <v>3384</v>
      </c>
      <c r="M28" s="69">
        <v>7938</v>
      </c>
      <c r="N28" s="69">
        <v>164225</v>
      </c>
      <c r="O28" s="69">
        <v>0</v>
      </c>
      <c r="P28" s="69">
        <v>1712</v>
      </c>
      <c r="Q28" s="126">
        <v>632564</v>
      </c>
      <c r="R28" s="130"/>
    </row>
    <row r="29" spans="2:18" ht="28.5" customHeight="1" x14ac:dyDescent="0.3">
      <c r="B29" s="125" t="s">
        <v>199</v>
      </c>
      <c r="C29" s="69">
        <v>0</v>
      </c>
      <c r="D29" s="69">
        <v>13689</v>
      </c>
      <c r="E29" s="69">
        <v>1803</v>
      </c>
      <c r="F29" s="69">
        <v>9401</v>
      </c>
      <c r="G29" s="69">
        <v>562</v>
      </c>
      <c r="H29" s="69">
        <v>-651</v>
      </c>
      <c r="I29" s="69">
        <v>206547</v>
      </c>
      <c r="J29" s="69">
        <v>184746</v>
      </c>
      <c r="K29" s="69">
        <v>0</v>
      </c>
      <c r="L29" s="69">
        <v>12806</v>
      </c>
      <c r="M29" s="69">
        <v>1117</v>
      </c>
      <c r="N29" s="69">
        <v>-1823</v>
      </c>
      <c r="O29" s="69">
        <v>0</v>
      </c>
      <c r="P29" s="69">
        <v>-302</v>
      </c>
      <c r="Q29" s="126">
        <v>427896</v>
      </c>
      <c r="R29" s="130"/>
    </row>
    <row r="30" spans="2:18" ht="28.5" customHeight="1" x14ac:dyDescent="0.3">
      <c r="B30" s="125" t="s">
        <v>200</v>
      </c>
      <c r="C30" s="69">
        <v>1474</v>
      </c>
      <c r="D30" s="69">
        <v>18392</v>
      </c>
      <c r="E30" s="69">
        <v>1607</v>
      </c>
      <c r="F30" s="69">
        <v>3185</v>
      </c>
      <c r="G30" s="69">
        <v>27025</v>
      </c>
      <c r="H30" s="69">
        <v>2507</v>
      </c>
      <c r="I30" s="69">
        <v>63153</v>
      </c>
      <c r="J30" s="69">
        <v>33813</v>
      </c>
      <c r="K30" s="69">
        <v>0</v>
      </c>
      <c r="L30" s="69">
        <v>2554</v>
      </c>
      <c r="M30" s="69">
        <v>-1899</v>
      </c>
      <c r="N30" s="69">
        <v>-818</v>
      </c>
      <c r="O30" s="69">
        <v>0</v>
      </c>
      <c r="P30" s="69">
        <v>1282</v>
      </c>
      <c r="Q30" s="126">
        <v>152273</v>
      </c>
      <c r="R30" s="130"/>
    </row>
    <row r="31" spans="2:18" ht="28.5" customHeight="1" x14ac:dyDescent="0.3">
      <c r="B31" s="125" t="s">
        <v>37</v>
      </c>
      <c r="C31" s="69">
        <v>0</v>
      </c>
      <c r="D31" s="69">
        <v>100222</v>
      </c>
      <c r="E31" s="69">
        <v>57709</v>
      </c>
      <c r="F31" s="69">
        <v>34744</v>
      </c>
      <c r="G31" s="69">
        <v>845</v>
      </c>
      <c r="H31" s="69">
        <v>40599</v>
      </c>
      <c r="I31" s="69">
        <v>413911</v>
      </c>
      <c r="J31" s="69">
        <v>410127</v>
      </c>
      <c r="K31" s="69">
        <v>0</v>
      </c>
      <c r="L31" s="69">
        <v>2696</v>
      </c>
      <c r="M31" s="69">
        <v>46955</v>
      </c>
      <c r="N31" s="69">
        <v>69377</v>
      </c>
      <c r="O31" s="69">
        <v>0</v>
      </c>
      <c r="P31" s="69">
        <v>3739</v>
      </c>
      <c r="Q31" s="126">
        <v>1180924</v>
      </c>
      <c r="R31" s="130"/>
    </row>
    <row r="32" spans="2:18" ht="28.5" customHeight="1" x14ac:dyDescent="0.3">
      <c r="B32" s="125" t="s">
        <v>141</v>
      </c>
      <c r="C32" s="69">
        <v>0</v>
      </c>
      <c r="D32" s="69">
        <v>12758</v>
      </c>
      <c r="E32" s="69">
        <v>1664</v>
      </c>
      <c r="F32" s="69">
        <v>12593</v>
      </c>
      <c r="G32" s="69">
        <v>14688</v>
      </c>
      <c r="H32" s="69">
        <v>0</v>
      </c>
      <c r="I32" s="69">
        <v>283800</v>
      </c>
      <c r="J32" s="69">
        <v>132262</v>
      </c>
      <c r="K32" s="69">
        <v>0</v>
      </c>
      <c r="L32" s="69">
        <v>8976</v>
      </c>
      <c r="M32" s="69">
        <v>942</v>
      </c>
      <c r="N32" s="69">
        <v>-3297</v>
      </c>
      <c r="O32" s="69">
        <v>132221</v>
      </c>
      <c r="P32" s="69">
        <v>19384</v>
      </c>
      <c r="Q32" s="126">
        <v>615990</v>
      </c>
      <c r="R32" s="130"/>
    </row>
    <row r="33" spans="2:18" ht="28.5" customHeight="1" x14ac:dyDescent="0.3">
      <c r="B33" s="125" t="s">
        <v>218</v>
      </c>
      <c r="C33" s="69">
        <v>0</v>
      </c>
      <c r="D33" s="69">
        <v>279</v>
      </c>
      <c r="E33" s="69">
        <v>637</v>
      </c>
      <c r="F33" s="69">
        <v>325</v>
      </c>
      <c r="G33" s="69">
        <v>2839</v>
      </c>
      <c r="H33" s="69">
        <v>2157</v>
      </c>
      <c r="I33" s="69">
        <v>187586</v>
      </c>
      <c r="J33" s="69">
        <v>51068</v>
      </c>
      <c r="K33" s="69">
        <v>0</v>
      </c>
      <c r="L33" s="69">
        <v>1675</v>
      </c>
      <c r="M33" s="69">
        <v>666</v>
      </c>
      <c r="N33" s="69">
        <v>10462</v>
      </c>
      <c r="O33" s="69">
        <v>0</v>
      </c>
      <c r="P33" s="69">
        <v>-2258</v>
      </c>
      <c r="Q33" s="126">
        <v>255435</v>
      </c>
      <c r="R33" s="130"/>
    </row>
    <row r="34" spans="2:18" ht="28.5" customHeight="1" x14ac:dyDescent="0.3">
      <c r="B34" s="125" t="s">
        <v>142</v>
      </c>
      <c r="C34" s="69">
        <v>0</v>
      </c>
      <c r="D34" s="69">
        <v>592</v>
      </c>
      <c r="E34" s="69">
        <v>-599</v>
      </c>
      <c r="F34" s="69">
        <v>2319</v>
      </c>
      <c r="G34" s="69">
        <v>93</v>
      </c>
      <c r="H34" s="69">
        <v>1299</v>
      </c>
      <c r="I34" s="69">
        <v>283842</v>
      </c>
      <c r="J34" s="69">
        <v>112912</v>
      </c>
      <c r="K34" s="69">
        <v>141062</v>
      </c>
      <c r="L34" s="69">
        <v>2038</v>
      </c>
      <c r="M34" s="69">
        <v>2414</v>
      </c>
      <c r="N34" s="69">
        <v>10520</v>
      </c>
      <c r="O34" s="69">
        <v>883816</v>
      </c>
      <c r="P34" s="69">
        <v>293</v>
      </c>
      <c r="Q34" s="126">
        <v>1440602</v>
      </c>
      <c r="R34" s="130"/>
    </row>
    <row r="35" spans="2:18" ht="28.5" customHeight="1" x14ac:dyDescent="0.3">
      <c r="B35" s="125" t="s">
        <v>143</v>
      </c>
      <c r="C35" s="69">
        <v>0</v>
      </c>
      <c r="D35" s="69">
        <v>5129</v>
      </c>
      <c r="E35" s="69">
        <v>3816</v>
      </c>
      <c r="F35" s="69">
        <v>4436</v>
      </c>
      <c r="G35" s="69">
        <v>1534</v>
      </c>
      <c r="H35" s="69">
        <v>2555</v>
      </c>
      <c r="I35" s="69">
        <v>258220</v>
      </c>
      <c r="J35" s="69">
        <v>51074</v>
      </c>
      <c r="K35" s="69">
        <v>0</v>
      </c>
      <c r="L35" s="69">
        <v>7450</v>
      </c>
      <c r="M35" s="69">
        <v>7426</v>
      </c>
      <c r="N35" s="69">
        <v>24653</v>
      </c>
      <c r="O35" s="69">
        <v>166627</v>
      </c>
      <c r="P35" s="69">
        <v>10451</v>
      </c>
      <c r="Q35" s="126">
        <v>543370</v>
      </c>
      <c r="R35" s="130"/>
    </row>
    <row r="36" spans="2:18" ht="28.5" customHeight="1" x14ac:dyDescent="0.3">
      <c r="B36" s="125" t="s">
        <v>219</v>
      </c>
      <c r="C36" s="69">
        <v>0</v>
      </c>
      <c r="D36" s="69">
        <v>7704</v>
      </c>
      <c r="E36" s="69">
        <v>2835</v>
      </c>
      <c r="F36" s="69">
        <v>4761</v>
      </c>
      <c r="G36" s="69">
        <v>5294</v>
      </c>
      <c r="H36" s="69">
        <v>7623</v>
      </c>
      <c r="I36" s="69">
        <v>223898</v>
      </c>
      <c r="J36" s="69">
        <v>-49544</v>
      </c>
      <c r="K36" s="69">
        <v>211238</v>
      </c>
      <c r="L36" s="69">
        <v>408</v>
      </c>
      <c r="M36" s="69">
        <v>4185</v>
      </c>
      <c r="N36" s="69">
        <v>7214</v>
      </c>
      <c r="O36" s="69">
        <v>306107</v>
      </c>
      <c r="P36" s="69">
        <v>-3214</v>
      </c>
      <c r="Q36" s="126">
        <v>728509</v>
      </c>
      <c r="R36" s="130"/>
    </row>
    <row r="37" spans="2:18" ht="28.5" customHeight="1" x14ac:dyDescent="0.3">
      <c r="B37" s="125" t="s">
        <v>38</v>
      </c>
      <c r="C37" s="69">
        <v>0</v>
      </c>
      <c r="D37" s="69">
        <v>8068</v>
      </c>
      <c r="E37" s="69">
        <v>-553</v>
      </c>
      <c r="F37" s="69">
        <v>-4405</v>
      </c>
      <c r="G37" s="69">
        <v>-6756</v>
      </c>
      <c r="H37" s="69">
        <v>-1020</v>
      </c>
      <c r="I37" s="69">
        <v>29993</v>
      </c>
      <c r="J37" s="69">
        <v>98578</v>
      </c>
      <c r="K37" s="69">
        <v>0</v>
      </c>
      <c r="L37" s="69">
        <v>-1850</v>
      </c>
      <c r="M37" s="69">
        <v>14783</v>
      </c>
      <c r="N37" s="69">
        <v>-5027</v>
      </c>
      <c r="O37" s="69">
        <v>68930</v>
      </c>
      <c r="P37" s="69">
        <v>22369</v>
      </c>
      <c r="Q37" s="126">
        <v>223111</v>
      </c>
      <c r="R37" s="130"/>
    </row>
    <row r="38" spans="2:18" ht="28.5" customHeight="1" x14ac:dyDescent="0.3">
      <c r="B38" s="125" t="s">
        <v>39</v>
      </c>
      <c r="C38" s="69">
        <v>0</v>
      </c>
      <c r="D38" s="69">
        <v>19318</v>
      </c>
      <c r="E38" s="69">
        <v>12418</v>
      </c>
      <c r="F38" s="69">
        <v>12467</v>
      </c>
      <c r="G38" s="69">
        <v>6492</v>
      </c>
      <c r="H38" s="69">
        <v>19721</v>
      </c>
      <c r="I38" s="69">
        <v>39499</v>
      </c>
      <c r="J38" s="69">
        <v>53232</v>
      </c>
      <c r="K38" s="69">
        <v>0</v>
      </c>
      <c r="L38" s="69">
        <v>11</v>
      </c>
      <c r="M38" s="69">
        <v>23284</v>
      </c>
      <c r="N38" s="69">
        <v>49785</v>
      </c>
      <c r="O38" s="69">
        <v>3138</v>
      </c>
      <c r="P38" s="69">
        <v>-3220</v>
      </c>
      <c r="Q38" s="126">
        <v>236143</v>
      </c>
      <c r="R38" s="130"/>
    </row>
    <row r="39" spans="2:18" ht="28.5" customHeight="1" x14ac:dyDescent="0.3">
      <c r="B39" s="125" t="s">
        <v>40</v>
      </c>
      <c r="C39" s="69">
        <v>0</v>
      </c>
      <c r="D39" s="69">
        <v>785</v>
      </c>
      <c r="E39" s="69">
        <v>1385</v>
      </c>
      <c r="F39" s="69">
        <v>-413</v>
      </c>
      <c r="G39" s="69">
        <v>2729</v>
      </c>
      <c r="H39" s="69">
        <v>1370</v>
      </c>
      <c r="I39" s="69">
        <v>228997</v>
      </c>
      <c r="J39" s="69">
        <v>244960</v>
      </c>
      <c r="K39" s="69">
        <v>0</v>
      </c>
      <c r="L39" s="69">
        <v>1630</v>
      </c>
      <c r="M39" s="69">
        <v>18056</v>
      </c>
      <c r="N39" s="69">
        <v>2101</v>
      </c>
      <c r="O39" s="69">
        <v>20319</v>
      </c>
      <c r="P39" s="69">
        <v>7437</v>
      </c>
      <c r="Q39" s="126">
        <v>529356</v>
      </c>
      <c r="R39" s="130"/>
    </row>
    <row r="40" spans="2:18" ht="28.5" customHeight="1" x14ac:dyDescent="0.3">
      <c r="B40" s="125" t="s">
        <v>41</v>
      </c>
      <c r="C40" s="69">
        <v>0</v>
      </c>
      <c r="D40" s="69">
        <v>284</v>
      </c>
      <c r="E40" s="69">
        <v>1254</v>
      </c>
      <c r="F40" s="69">
        <v>861</v>
      </c>
      <c r="G40" s="69">
        <v>459</v>
      </c>
      <c r="H40" s="69">
        <v>-8</v>
      </c>
      <c r="I40" s="69">
        <v>268432</v>
      </c>
      <c r="J40" s="69">
        <v>189340</v>
      </c>
      <c r="K40" s="69">
        <v>0</v>
      </c>
      <c r="L40" s="69">
        <v>1899</v>
      </c>
      <c r="M40" s="69">
        <v>21</v>
      </c>
      <c r="N40" s="69">
        <v>910</v>
      </c>
      <c r="O40" s="69">
        <v>0</v>
      </c>
      <c r="P40" s="69">
        <v>799</v>
      </c>
      <c r="Q40" s="126">
        <v>464249</v>
      </c>
      <c r="R40" s="130"/>
    </row>
    <row r="41" spans="2:18" ht="28.5" customHeight="1" x14ac:dyDescent="0.3">
      <c r="B41" s="125" t="s">
        <v>42</v>
      </c>
      <c r="C41" s="69">
        <v>15</v>
      </c>
      <c r="D41" s="69">
        <v>1402</v>
      </c>
      <c r="E41" s="69">
        <v>675</v>
      </c>
      <c r="F41" s="69">
        <v>5510</v>
      </c>
      <c r="G41" s="69">
        <v>3322</v>
      </c>
      <c r="H41" s="69">
        <v>611</v>
      </c>
      <c r="I41" s="69">
        <v>92065</v>
      </c>
      <c r="J41" s="69">
        <v>145400</v>
      </c>
      <c r="K41" s="69">
        <v>0</v>
      </c>
      <c r="L41" s="69">
        <v>1948</v>
      </c>
      <c r="M41" s="69">
        <v>264</v>
      </c>
      <c r="N41" s="69">
        <v>34077</v>
      </c>
      <c r="O41" s="69">
        <v>-10535</v>
      </c>
      <c r="P41" s="69">
        <v>320</v>
      </c>
      <c r="Q41" s="126">
        <v>275074</v>
      </c>
      <c r="R41" s="130"/>
    </row>
    <row r="42" spans="2:18" ht="28.5" customHeight="1" x14ac:dyDescent="0.3">
      <c r="B42" s="125" t="s">
        <v>43</v>
      </c>
      <c r="C42" s="69">
        <v>15</v>
      </c>
      <c r="D42" s="69">
        <v>701</v>
      </c>
      <c r="E42" s="69">
        <v>18985</v>
      </c>
      <c r="F42" s="69">
        <v>31906</v>
      </c>
      <c r="G42" s="69">
        <v>32164</v>
      </c>
      <c r="H42" s="69">
        <v>20482</v>
      </c>
      <c r="I42" s="69">
        <v>698446</v>
      </c>
      <c r="J42" s="69">
        <v>340783</v>
      </c>
      <c r="K42" s="69">
        <v>0</v>
      </c>
      <c r="L42" s="69">
        <v>11269</v>
      </c>
      <c r="M42" s="69">
        <v>10989</v>
      </c>
      <c r="N42" s="69">
        <v>-3218</v>
      </c>
      <c r="O42" s="69">
        <v>2867060</v>
      </c>
      <c r="P42" s="69">
        <v>8982</v>
      </c>
      <c r="Q42" s="126">
        <v>4038564</v>
      </c>
      <c r="R42" s="130"/>
    </row>
    <row r="43" spans="2:18" ht="28.5" customHeight="1" x14ac:dyDescent="0.3">
      <c r="B43" s="125" t="s">
        <v>44</v>
      </c>
      <c r="C43" s="69">
        <v>0</v>
      </c>
      <c r="D43" s="69">
        <v>21004</v>
      </c>
      <c r="E43" s="69">
        <v>0</v>
      </c>
      <c r="F43" s="69">
        <v>0</v>
      </c>
      <c r="G43" s="69">
        <v>138</v>
      </c>
      <c r="H43" s="69">
        <v>-498</v>
      </c>
      <c r="I43" s="69">
        <v>121417</v>
      </c>
      <c r="J43" s="69">
        <v>118321</v>
      </c>
      <c r="K43" s="69">
        <v>319705</v>
      </c>
      <c r="L43" s="69">
        <v>8</v>
      </c>
      <c r="M43" s="69">
        <v>1</v>
      </c>
      <c r="N43" s="69">
        <v>1094</v>
      </c>
      <c r="O43" s="69">
        <v>-305</v>
      </c>
      <c r="P43" s="69">
        <v>53</v>
      </c>
      <c r="Q43" s="126">
        <v>580938</v>
      </c>
      <c r="R43" s="130"/>
    </row>
    <row r="44" spans="2:18" ht="28.5" customHeight="1" x14ac:dyDescent="0.3">
      <c r="B44" s="127" t="s">
        <v>45</v>
      </c>
      <c r="C44" s="128">
        <f t="shared" ref="C44:P44" si="0">SUM(C7:C43)</f>
        <v>6523</v>
      </c>
      <c r="D44" s="128">
        <f t="shared" si="0"/>
        <v>531504</v>
      </c>
      <c r="E44" s="128">
        <f t="shared" si="0"/>
        <v>305924</v>
      </c>
      <c r="F44" s="128">
        <f t="shared" si="0"/>
        <v>682177</v>
      </c>
      <c r="G44" s="128">
        <f t="shared" si="0"/>
        <v>533635</v>
      </c>
      <c r="H44" s="128">
        <f t="shared" si="0"/>
        <v>513640</v>
      </c>
      <c r="I44" s="128">
        <f t="shared" si="0"/>
        <v>12400599</v>
      </c>
      <c r="J44" s="128">
        <f t="shared" si="0"/>
        <v>9294404</v>
      </c>
      <c r="K44" s="128">
        <f t="shared" si="0"/>
        <v>2127308</v>
      </c>
      <c r="L44" s="128">
        <f t="shared" si="0"/>
        <v>451353</v>
      </c>
      <c r="M44" s="128">
        <f t="shared" si="0"/>
        <v>785730</v>
      </c>
      <c r="N44" s="128">
        <f t="shared" si="0"/>
        <v>1509313</v>
      </c>
      <c r="O44" s="128">
        <f t="shared" si="0"/>
        <v>15079147</v>
      </c>
      <c r="P44" s="128">
        <f t="shared" si="0"/>
        <v>710035</v>
      </c>
      <c r="Q44" s="128">
        <f>SUM(C44:P44)</f>
        <v>44931292</v>
      </c>
      <c r="R44" s="130"/>
    </row>
    <row r="45" spans="2:18" ht="28.5" customHeight="1" x14ac:dyDescent="0.3">
      <c r="B45" s="282" t="s">
        <v>46</v>
      </c>
      <c r="C45" s="282"/>
      <c r="D45" s="282"/>
      <c r="E45" s="282"/>
      <c r="F45" s="282"/>
      <c r="G45" s="282"/>
      <c r="H45" s="282"/>
      <c r="I45" s="282"/>
      <c r="J45" s="282"/>
      <c r="K45" s="282"/>
      <c r="L45" s="282"/>
      <c r="M45" s="282"/>
      <c r="N45" s="282"/>
      <c r="O45" s="282"/>
      <c r="P45" s="282"/>
      <c r="Q45" s="282"/>
      <c r="R45" s="130"/>
    </row>
    <row r="46" spans="2:18" ht="28.5" customHeight="1" x14ac:dyDescent="0.3">
      <c r="B46" s="125" t="s">
        <v>47</v>
      </c>
      <c r="C46" s="69">
        <v>1161</v>
      </c>
      <c r="D46" s="69">
        <v>94692</v>
      </c>
      <c r="E46" s="69">
        <v>198</v>
      </c>
      <c r="F46" s="69">
        <v>211702</v>
      </c>
      <c r="G46" s="69">
        <v>1214</v>
      </c>
      <c r="H46" s="69">
        <v>8362</v>
      </c>
      <c r="I46" s="69">
        <v>0</v>
      </c>
      <c r="J46" s="69">
        <v>33971</v>
      </c>
      <c r="K46" s="69">
        <v>0</v>
      </c>
      <c r="L46" s="69">
        <v>1199</v>
      </c>
      <c r="M46" s="69">
        <v>0</v>
      </c>
      <c r="N46" s="69">
        <v>19</v>
      </c>
      <c r="O46" s="69">
        <v>267665</v>
      </c>
      <c r="P46" s="69">
        <v>48771</v>
      </c>
      <c r="Q46" s="129">
        <v>668954</v>
      </c>
      <c r="R46" s="130"/>
    </row>
    <row r="47" spans="2:18" ht="28.5" customHeight="1" x14ac:dyDescent="0.3">
      <c r="B47" s="125" t="s">
        <v>65</v>
      </c>
      <c r="C47" s="69">
        <v>-5830</v>
      </c>
      <c r="D47" s="69">
        <v>38652</v>
      </c>
      <c r="E47" s="69">
        <v>0</v>
      </c>
      <c r="F47" s="69">
        <v>648303</v>
      </c>
      <c r="G47" s="69">
        <v>-169</v>
      </c>
      <c r="H47" s="69">
        <v>38012</v>
      </c>
      <c r="I47" s="69">
        <v>0</v>
      </c>
      <c r="J47" s="69">
        <v>194186</v>
      </c>
      <c r="K47" s="69">
        <v>0</v>
      </c>
      <c r="L47" s="69">
        <v>13909</v>
      </c>
      <c r="M47" s="69">
        <v>0</v>
      </c>
      <c r="N47" s="69">
        <v>0</v>
      </c>
      <c r="O47" s="69">
        <v>260330</v>
      </c>
      <c r="P47" s="69">
        <v>182242</v>
      </c>
      <c r="Q47" s="129">
        <v>1369635</v>
      </c>
      <c r="R47" s="130"/>
    </row>
    <row r="48" spans="2:18" ht="28.5" customHeight="1" x14ac:dyDescent="0.3">
      <c r="B48" s="7" t="s">
        <v>258</v>
      </c>
      <c r="C48" s="69">
        <v>109</v>
      </c>
      <c r="D48" s="69">
        <v>9985</v>
      </c>
      <c r="E48" s="69">
        <v>4683</v>
      </c>
      <c r="F48" s="69">
        <v>33792</v>
      </c>
      <c r="G48" s="69">
        <v>1669</v>
      </c>
      <c r="H48" s="69">
        <v>1774</v>
      </c>
      <c r="I48" s="69">
        <v>6011</v>
      </c>
      <c r="J48" s="69">
        <v>6503</v>
      </c>
      <c r="K48" s="69">
        <v>0</v>
      </c>
      <c r="L48" s="69">
        <v>2041</v>
      </c>
      <c r="M48" s="69">
        <v>4047</v>
      </c>
      <c r="N48" s="69">
        <v>3292</v>
      </c>
      <c r="O48" s="69">
        <v>12747</v>
      </c>
      <c r="P48" s="69">
        <v>3774</v>
      </c>
      <c r="Q48" s="129">
        <v>90427</v>
      </c>
      <c r="R48" s="130"/>
    </row>
    <row r="49" spans="2:19" ht="28.5" customHeight="1" x14ac:dyDescent="0.3">
      <c r="B49" s="125" t="s">
        <v>48</v>
      </c>
      <c r="C49" s="69">
        <v>14188</v>
      </c>
      <c r="D49" s="69">
        <v>732435</v>
      </c>
      <c r="E49" s="69">
        <v>1329093</v>
      </c>
      <c r="F49" s="69">
        <v>-177381</v>
      </c>
      <c r="G49" s="69">
        <v>20133</v>
      </c>
      <c r="H49" s="69">
        <v>181867</v>
      </c>
      <c r="I49" s="69">
        <v>24458</v>
      </c>
      <c r="J49" s="69">
        <v>651715</v>
      </c>
      <c r="K49" s="69">
        <v>0</v>
      </c>
      <c r="L49" s="69">
        <v>31495</v>
      </c>
      <c r="M49" s="69">
        <v>-102289</v>
      </c>
      <c r="N49" s="69">
        <v>910</v>
      </c>
      <c r="O49" s="69">
        <v>1301158</v>
      </c>
      <c r="P49" s="69">
        <v>2950589</v>
      </c>
      <c r="Q49" s="129">
        <v>6958371</v>
      </c>
      <c r="R49" s="130"/>
    </row>
    <row r="50" spans="2:19" ht="28.5" customHeight="1" x14ac:dyDescent="0.3">
      <c r="B50" s="125" t="s">
        <v>259</v>
      </c>
      <c r="C50" s="69">
        <v>0</v>
      </c>
      <c r="D50" s="69">
        <v>-174</v>
      </c>
      <c r="E50" s="69">
        <v>3</v>
      </c>
      <c r="F50" s="69">
        <v>672</v>
      </c>
      <c r="G50" s="69">
        <v>318</v>
      </c>
      <c r="H50" s="69">
        <v>160</v>
      </c>
      <c r="I50" s="69">
        <v>0</v>
      </c>
      <c r="J50" s="69">
        <v>2524</v>
      </c>
      <c r="K50" s="69">
        <v>0</v>
      </c>
      <c r="L50" s="69">
        <v>16</v>
      </c>
      <c r="M50" s="69">
        <v>17</v>
      </c>
      <c r="N50" s="69">
        <v>1</v>
      </c>
      <c r="O50" s="69">
        <v>0</v>
      </c>
      <c r="P50" s="69">
        <v>2090</v>
      </c>
      <c r="Q50" s="129">
        <v>5627</v>
      </c>
      <c r="R50" s="130"/>
    </row>
    <row r="51" spans="2:19" ht="28.5" customHeight="1" x14ac:dyDescent="0.3">
      <c r="B51" s="127" t="s">
        <v>45</v>
      </c>
      <c r="C51" s="128">
        <f>SUM(C46:C50)</f>
        <v>9628</v>
      </c>
      <c r="D51" s="128">
        <f t="shared" ref="D51:Q51" si="1">SUM(D46:D50)</f>
        <v>875590</v>
      </c>
      <c r="E51" s="128">
        <f t="shared" si="1"/>
        <v>1333977</v>
      </c>
      <c r="F51" s="128">
        <f t="shared" si="1"/>
        <v>717088</v>
      </c>
      <c r="G51" s="128">
        <f t="shared" si="1"/>
        <v>23165</v>
      </c>
      <c r="H51" s="128">
        <f t="shared" si="1"/>
        <v>230175</v>
      </c>
      <c r="I51" s="128">
        <f t="shared" si="1"/>
        <v>30469</v>
      </c>
      <c r="J51" s="128">
        <f>SUM(J46:J50)</f>
        <v>888899</v>
      </c>
      <c r="K51" s="128">
        <f t="shared" si="1"/>
        <v>0</v>
      </c>
      <c r="L51" s="128">
        <f t="shared" si="1"/>
        <v>48660</v>
      </c>
      <c r="M51" s="128">
        <f t="shared" si="1"/>
        <v>-98225</v>
      </c>
      <c r="N51" s="128">
        <f t="shared" si="1"/>
        <v>4222</v>
      </c>
      <c r="O51" s="128">
        <f t="shared" si="1"/>
        <v>1841900</v>
      </c>
      <c r="P51" s="128">
        <f t="shared" si="1"/>
        <v>3187466</v>
      </c>
      <c r="Q51" s="128">
        <f t="shared" si="1"/>
        <v>9093014</v>
      </c>
      <c r="R51" s="130"/>
    </row>
    <row r="52" spans="2:19" ht="18.75" customHeight="1" x14ac:dyDescent="0.3">
      <c r="B52" s="260" t="s">
        <v>50</v>
      </c>
      <c r="C52" s="260"/>
      <c r="D52" s="260"/>
      <c r="E52" s="260"/>
      <c r="F52" s="260"/>
      <c r="G52" s="260"/>
      <c r="H52" s="260"/>
      <c r="I52" s="260"/>
      <c r="J52" s="260"/>
      <c r="K52" s="260"/>
      <c r="L52" s="260"/>
      <c r="M52" s="260"/>
      <c r="N52" s="260"/>
      <c r="O52" s="260"/>
      <c r="P52" s="260"/>
      <c r="Q52" s="260"/>
      <c r="R52" s="113"/>
      <c r="S52" s="5"/>
    </row>
    <row r="54" spans="2:19" x14ac:dyDescent="0.3">
      <c r="C54" s="5"/>
      <c r="D54" s="5"/>
      <c r="E54" s="5"/>
      <c r="F54" s="5"/>
      <c r="G54" s="5"/>
      <c r="H54" s="5"/>
      <c r="I54" s="5"/>
      <c r="J54" s="5"/>
      <c r="K54" s="5"/>
      <c r="L54" s="5"/>
      <c r="M54" s="5"/>
      <c r="N54" s="5"/>
      <c r="O54" s="5"/>
      <c r="P54" s="5"/>
      <c r="Q54" s="5"/>
    </row>
    <row r="55" spans="2:19" x14ac:dyDescent="0.3">
      <c r="R55" s="17"/>
    </row>
  </sheetData>
  <sheetProtection algorithmName="SHA-512" hashValue="exy97kx0QjjQkT/NMYfVDuKDLFLj5qxbnxUthPMqDxsuIcO7QItVLi54q7uQjUdJMJeKUvm0omTTufg00QlLHA==" saltValue="3Jmf7/GsqauzszGSGObcrg==" spinCount="100000" sheet="1" objects="1" scenarios="1"/>
  <mergeCells count="4">
    <mergeCell ref="B4:Q4"/>
    <mergeCell ref="B6:Q6"/>
    <mergeCell ref="B45:Q45"/>
    <mergeCell ref="B52:Q52"/>
  </mergeCells>
  <pageMargins left="0.7" right="0.7" top="0.75" bottom="0.75" header="0.3" footer="0.3"/>
  <pageSetup paperSize="9" scale="3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sheetPr>
  <dimension ref="B2:F9"/>
  <sheetViews>
    <sheetView showGridLines="0" zoomScaleNormal="100" workbookViewId="0">
      <selection activeCell="H17" sqref="H17"/>
    </sheetView>
  </sheetViews>
  <sheetFormatPr defaultColWidth="9.453125" defaultRowHeight="21" customHeight="1" x14ac:dyDescent="0.3"/>
  <cols>
    <col min="1" max="1" width="14.54296875" style="4" customWidth="1"/>
    <col min="2" max="3" width="9.453125" style="4"/>
    <col min="4" max="4" width="28.453125" style="4" customWidth="1"/>
    <col min="5" max="5" width="50.453125" style="4" customWidth="1"/>
    <col min="6" max="6" width="25" style="4" customWidth="1"/>
    <col min="7" max="16384" width="9.453125" style="4"/>
  </cols>
  <sheetData>
    <row r="2" spans="2:6" ht="38.25" customHeight="1" thickBot="1" x14ac:dyDescent="0.35"/>
    <row r="3" spans="2:6" ht="62.25" customHeight="1" thickBot="1" x14ac:dyDescent="0.45">
      <c r="B3" s="218" t="s">
        <v>195</v>
      </c>
      <c r="C3" s="219"/>
      <c r="D3" s="219"/>
      <c r="E3" s="219"/>
      <c r="F3" s="220"/>
    </row>
    <row r="4" spans="2:6" ht="23.25" customHeight="1" thickTop="1" x14ac:dyDescent="0.3">
      <c r="B4" s="221" t="s">
        <v>197</v>
      </c>
      <c r="C4" s="222"/>
      <c r="D4" s="222"/>
      <c r="E4" s="222"/>
      <c r="F4" s="223"/>
    </row>
    <row r="5" spans="2:6" ht="23.25" customHeight="1" x14ac:dyDescent="0.3">
      <c r="B5" s="224"/>
      <c r="C5" s="225"/>
      <c r="D5" s="225"/>
      <c r="E5" s="225"/>
      <c r="F5" s="226"/>
    </row>
    <row r="6" spans="2:6" ht="62.25" customHeight="1" x14ac:dyDescent="0.3">
      <c r="B6" s="224"/>
      <c r="C6" s="225"/>
      <c r="D6" s="225"/>
      <c r="E6" s="225"/>
      <c r="F6" s="226"/>
    </row>
    <row r="7" spans="2:6" ht="62.25" customHeight="1" thickBot="1" x14ac:dyDescent="0.35">
      <c r="B7" s="227"/>
      <c r="C7" s="228"/>
      <c r="D7" s="228"/>
      <c r="E7" s="228"/>
      <c r="F7" s="229"/>
    </row>
    <row r="8" spans="2:6" ht="62.25" customHeight="1" x14ac:dyDescent="0.3"/>
    <row r="9" spans="2:6" ht="62.25" customHeight="1" x14ac:dyDescent="0.3"/>
  </sheetData>
  <sheetProtection algorithmName="SHA-512" hashValue="H2dGsENVjdVQT1+VMzDFVHkCD4sXGrImT/BLbA8o9ftAN9Pt4KaulqtyqNI7N/sftn+dbGjSRnPCqgKcQWrRPA==" saltValue="2nQqKXb47/8CkR10W2FXqA==" spinCount="100000" sheet="1" objects="1" scenarios="1"/>
  <mergeCells count="2">
    <mergeCell ref="B3:F3"/>
    <mergeCell ref="B4:F7"/>
  </mergeCells>
  <printOptions verticalCentered="1"/>
  <pageMargins left="0.7" right="0.7" top="0.75" bottom="0.75" header="0.3" footer="0.3"/>
  <pageSetup paperSize="7" scale="80" orientation="landscape" r:id="rId1"/>
  <colBreaks count="1" manualBreakCount="1">
    <brk id="16" max="14"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92D050"/>
    <pageSetUpPr fitToPage="1"/>
  </sheetPr>
  <dimension ref="B2:Q52"/>
  <sheetViews>
    <sheetView showGridLines="0" zoomScale="80" zoomScaleNormal="80" workbookViewId="0">
      <selection activeCell="F15" sqref="F15"/>
    </sheetView>
  </sheetViews>
  <sheetFormatPr defaultColWidth="9.453125" defaultRowHeight="14" x14ac:dyDescent="0.3"/>
  <cols>
    <col min="1" max="1" width="17.453125" style="4" customWidth="1"/>
    <col min="2" max="2" width="41.54296875" style="4" customWidth="1"/>
    <col min="3" max="17" width="20.453125" style="4" customWidth="1"/>
    <col min="18" max="18" width="2.453125" style="4" customWidth="1"/>
    <col min="19" max="16384" width="9.453125" style="4"/>
  </cols>
  <sheetData>
    <row r="2" spans="2:17" ht="20.25" customHeight="1" x14ac:dyDescent="0.3"/>
    <row r="3" spans="2:17" ht="4.5" customHeight="1" x14ac:dyDescent="0.3"/>
    <row r="4" spans="2:17" ht="21" customHeight="1" x14ac:dyDescent="0.3">
      <c r="B4" s="280" t="s">
        <v>303</v>
      </c>
      <c r="C4" s="280"/>
      <c r="D4" s="280"/>
      <c r="E4" s="280"/>
      <c r="F4" s="280"/>
      <c r="G4" s="280"/>
      <c r="H4" s="280"/>
      <c r="I4" s="280"/>
      <c r="J4" s="280"/>
      <c r="K4" s="280"/>
      <c r="L4" s="280"/>
      <c r="M4" s="280"/>
      <c r="N4" s="280"/>
      <c r="O4" s="280"/>
      <c r="P4" s="280"/>
      <c r="Q4" s="280"/>
    </row>
    <row r="5" spans="2:17" ht="26" x14ac:dyDescent="0.3">
      <c r="B5" s="134" t="s">
        <v>0</v>
      </c>
      <c r="C5" s="61" t="s">
        <v>201</v>
      </c>
      <c r="D5" s="61" t="s">
        <v>202</v>
      </c>
      <c r="E5" s="61" t="s">
        <v>203</v>
      </c>
      <c r="F5" s="61" t="s">
        <v>204</v>
      </c>
      <c r="G5" s="61" t="s">
        <v>205</v>
      </c>
      <c r="H5" s="61" t="s">
        <v>206</v>
      </c>
      <c r="I5" s="61" t="s">
        <v>207</v>
      </c>
      <c r="J5" s="61" t="s">
        <v>208</v>
      </c>
      <c r="K5" s="62" t="s">
        <v>209</v>
      </c>
      <c r="L5" s="62" t="s">
        <v>210</v>
      </c>
      <c r="M5" s="62" t="s">
        <v>211</v>
      </c>
      <c r="N5" s="62" t="s">
        <v>212</v>
      </c>
      <c r="O5" s="62" t="s">
        <v>213</v>
      </c>
      <c r="P5" s="62" t="s">
        <v>214</v>
      </c>
      <c r="Q5" s="62" t="s">
        <v>215</v>
      </c>
    </row>
    <row r="6" spans="2:17" ht="27" customHeight="1" x14ac:dyDescent="0.3">
      <c r="B6" s="284" t="s">
        <v>16</v>
      </c>
      <c r="C6" s="284"/>
      <c r="D6" s="284"/>
      <c r="E6" s="284"/>
      <c r="F6" s="284"/>
      <c r="G6" s="284"/>
      <c r="H6" s="284"/>
      <c r="I6" s="284"/>
      <c r="J6" s="284"/>
      <c r="K6" s="284"/>
      <c r="L6" s="284"/>
      <c r="M6" s="284"/>
      <c r="N6" s="284"/>
      <c r="O6" s="284"/>
      <c r="P6" s="284"/>
      <c r="Q6" s="284"/>
    </row>
    <row r="7" spans="2:17" ht="27" customHeight="1" x14ac:dyDescent="0.3">
      <c r="B7" s="135" t="s">
        <v>17</v>
      </c>
      <c r="C7" s="136" t="str">
        <f>IFERROR('APPENDIX 16'!C7/NEPI!C7*100,"0.00")</f>
        <v>0.00</v>
      </c>
      <c r="D7" s="136">
        <f>IFERROR('APPENDIX 16'!D7/NEPI!D7*100,"0.00")</f>
        <v>-0.30576789437109103</v>
      </c>
      <c r="E7" s="136">
        <f>IFERROR('APPENDIX 16'!E7/NEPI!E7*100,"0.00")</f>
        <v>23.293172690763054</v>
      </c>
      <c r="F7" s="136">
        <f>IFERROR('APPENDIX 16'!F7/NEPI!F7*100,"0.00")</f>
        <v>12.144612144612145</v>
      </c>
      <c r="G7" s="136">
        <f>IFERROR('APPENDIX 16'!G7/NEPI!G7*100,"0.00")</f>
        <v>71.103414151410192</v>
      </c>
      <c r="H7" s="136">
        <f>IFERROR('APPENDIX 16'!H7/NEPI!H7*100,"0.00")</f>
        <v>9.0909090909090917</v>
      </c>
      <c r="I7" s="136" t="str">
        <f>IFERROR('APPENDIX 16'!I7/NEPI!I7*100,"0.00")</f>
        <v>0.00</v>
      </c>
      <c r="J7" s="136" t="str">
        <f>IFERROR('APPENDIX 16'!J7/NEPI!J7*100,"0.00")</f>
        <v>0.00</v>
      </c>
      <c r="K7" s="136" t="str">
        <f>IFERROR('APPENDIX 16'!K7/NEPI!K7*100,"0.00")</f>
        <v>0.00</v>
      </c>
      <c r="L7" s="136">
        <f>IFERROR('APPENDIX 16'!L7/NEPI!L7*100,"0.00")</f>
        <v>63.12724449189556</v>
      </c>
      <c r="M7" s="136">
        <f>IFERROR('APPENDIX 16'!M7/NEPI!M7*100,"0.00")</f>
        <v>57.582800697269029</v>
      </c>
      <c r="N7" s="136">
        <f>IFERROR('APPENDIX 16'!N7/NEPI!N7*100,"0.00")</f>
        <v>25.725302287275859</v>
      </c>
      <c r="O7" s="136">
        <f>IFERROR('APPENDIX 16'!O7/NEPI!O7*100,"0.00")</f>
        <v>48.244026929128097</v>
      </c>
      <c r="P7" s="136">
        <f>IFERROR('APPENDIX 16'!P7/NEPI!P7*100,"0.00")</f>
        <v>8.7771824771509621</v>
      </c>
      <c r="Q7" s="158">
        <f>IFERROR('APPENDIX 16'!Q7/NEPI!Q7*100,"0.00")</f>
        <v>47.811823275810816</v>
      </c>
    </row>
    <row r="8" spans="2:17" ht="27" customHeight="1" x14ac:dyDescent="0.3">
      <c r="B8" s="9" t="s">
        <v>18</v>
      </c>
      <c r="C8" s="136" t="str">
        <f>IFERROR('APPENDIX 16'!C8/NEPI!C8*100,"0.00")</f>
        <v>0.00</v>
      </c>
      <c r="D8" s="136">
        <f>IFERROR('APPENDIX 16'!D8/NEPI!D8*100,"0.00")</f>
        <v>-31.388066891473404</v>
      </c>
      <c r="E8" s="136">
        <f>IFERROR('APPENDIX 16'!E8/NEPI!E8*100,"0.00")</f>
        <v>302.1917808219178</v>
      </c>
      <c r="F8" s="136">
        <f>IFERROR('APPENDIX 16'!F8/NEPI!F8*100,"0.00")</f>
        <v>42.100229533282324</v>
      </c>
      <c r="G8" s="136">
        <f>IFERROR('APPENDIX 16'!G8/NEPI!G8*100,"0.00")</f>
        <v>-67.814662629757777</v>
      </c>
      <c r="H8" s="136">
        <f>IFERROR('APPENDIX 16'!H8/NEPI!H8*100,"0.00")</f>
        <v>453.34507042253517</v>
      </c>
      <c r="I8" s="136">
        <f>IFERROR('APPENDIX 16'!I8/NEPI!I8*100,"0.00")</f>
        <v>29.838753630184449</v>
      </c>
      <c r="J8" s="136">
        <f>IFERROR('APPENDIX 16'!J8/NEPI!J8*100,"0.00")</f>
        <v>91.780194650366326</v>
      </c>
      <c r="K8" s="136">
        <f>IFERROR('APPENDIX 16'!K8/NEPI!K8*100,"0.00")</f>
        <v>378.84203002144392</v>
      </c>
      <c r="L8" s="136">
        <f>IFERROR('APPENDIX 16'!L8/NEPI!L8*100,"0.00")</f>
        <v>-5.2243579979894603</v>
      </c>
      <c r="M8" s="136">
        <f>IFERROR('APPENDIX 16'!M8/NEPI!M8*100,"0.00")</f>
        <v>51.436886140414693</v>
      </c>
      <c r="N8" s="136">
        <f>IFERROR('APPENDIX 16'!N8/NEPI!N8*100,"0.00")</f>
        <v>-48.338599456242193</v>
      </c>
      <c r="O8" s="136" t="str">
        <f>IFERROR('APPENDIX 16'!O8/NEPI!O8*100,"0.00")</f>
        <v>0.00</v>
      </c>
      <c r="P8" s="136">
        <f>IFERROR('APPENDIX 16'!P8/NEPI!P8*100,"0.00")</f>
        <v>115.71327182398865</v>
      </c>
      <c r="Q8" s="158">
        <f>IFERROR('APPENDIX 16'!Q8/NEPI!Q8*100,"0.00")</f>
        <v>46.227935644020171</v>
      </c>
    </row>
    <row r="9" spans="2:17" ht="27" customHeight="1" x14ac:dyDescent="0.3">
      <c r="B9" s="9" t="s">
        <v>19</v>
      </c>
      <c r="C9" s="136">
        <f>IFERROR('APPENDIX 16'!C9/NEPI!C9*100,"0.00")</f>
        <v>14.298601714027967</v>
      </c>
      <c r="D9" s="136">
        <f>IFERROR('APPENDIX 16'!D9/NEPI!D9*100,"0.00")</f>
        <v>47.638785394932938</v>
      </c>
      <c r="E9" s="136">
        <f>IFERROR('APPENDIX 16'!E9/NEPI!E9*100,"0.00")</f>
        <v>-2.6598026598026596</v>
      </c>
      <c r="F9" s="136">
        <f>IFERROR('APPENDIX 16'!F9/NEPI!F9*100,"0.00")</f>
        <v>30.762247020994891</v>
      </c>
      <c r="G9" s="136">
        <f>IFERROR('APPENDIX 16'!G9/NEPI!G9*100,"0.00")</f>
        <v>13.569276961620574</v>
      </c>
      <c r="H9" s="136">
        <f>IFERROR('APPENDIX 16'!H9/NEPI!H9*100,"0.00")</f>
        <v>194.93449781659388</v>
      </c>
      <c r="I9" s="136">
        <f>IFERROR('APPENDIX 16'!I9/NEPI!I9*100,"0.00")</f>
        <v>40.984155912872218</v>
      </c>
      <c r="J9" s="136">
        <f>IFERROR('APPENDIX 16'!J9/NEPI!J9*100,"0.00")</f>
        <v>166.03683640303359</v>
      </c>
      <c r="K9" s="136" t="str">
        <f>IFERROR('APPENDIX 16'!K9/NEPI!K9*100,"0.00")</f>
        <v>0.00</v>
      </c>
      <c r="L9" s="136">
        <f>IFERROR('APPENDIX 16'!L9/NEPI!L9*100,"0.00")</f>
        <v>-16.306711644019085</v>
      </c>
      <c r="M9" s="136">
        <f>IFERROR('APPENDIX 16'!M9/NEPI!M9*100,"0.00")</f>
        <v>117.31344851126397</v>
      </c>
      <c r="N9" s="136">
        <f>IFERROR('APPENDIX 16'!N9/NEPI!N9*100,"0.00")</f>
        <v>-92.186559286915042</v>
      </c>
      <c r="O9" s="136" t="str">
        <f>IFERROR('APPENDIX 16'!O9/NEPI!O9*100,"0.00")</f>
        <v>0.00</v>
      </c>
      <c r="P9" s="136" t="str">
        <f>IFERROR('APPENDIX 16'!P9/NEPI!P9*100,"0.00")</f>
        <v>0.00</v>
      </c>
      <c r="Q9" s="158">
        <f>IFERROR('APPENDIX 16'!Q9/NEPI!Q9*100,"0.00")</f>
        <v>52.363779376721531</v>
      </c>
    </row>
    <row r="10" spans="2:17" ht="27" customHeight="1" x14ac:dyDescent="0.3">
      <c r="B10" s="9" t="s">
        <v>145</v>
      </c>
      <c r="C10" s="136">
        <f>IFERROR('APPENDIX 16'!C10/NEPI!C10*100,"0.00")</f>
        <v>-201.6181229773463</v>
      </c>
      <c r="D10" s="136">
        <f>IFERROR('APPENDIX 16'!D10/NEPI!D10*100,"0.00")</f>
        <v>156.70270270270271</v>
      </c>
      <c r="E10" s="136">
        <f>IFERROR('APPENDIX 16'!E10/NEPI!E10*100,"0.00")</f>
        <v>1007.452966714906</v>
      </c>
      <c r="F10" s="136">
        <f>IFERROR('APPENDIX 16'!F10/NEPI!F10*100,"0.00")</f>
        <v>178.71070857751732</v>
      </c>
      <c r="G10" s="136">
        <f>IFERROR('APPENDIX 16'!G10/NEPI!G10*100,"0.00")</f>
        <v>-19.954598305741651</v>
      </c>
      <c r="H10" s="136">
        <f>IFERROR('APPENDIX 16'!H10/NEPI!H10*100,"0.00")</f>
        <v>13.266193790149893</v>
      </c>
      <c r="I10" s="136">
        <f>IFERROR('APPENDIX 16'!I10/NEPI!I10*100,"0.00")</f>
        <v>78.890002627558218</v>
      </c>
      <c r="J10" s="136">
        <f>IFERROR('APPENDIX 16'!J10/NEPI!J10*100,"0.00")</f>
        <v>38.915453030137122</v>
      </c>
      <c r="K10" s="136" t="str">
        <f>IFERROR('APPENDIX 16'!K10/NEPI!K10*100,"0.00")</f>
        <v>0.00</v>
      </c>
      <c r="L10" s="136">
        <f>IFERROR('APPENDIX 16'!L10/NEPI!L10*100,"0.00")</f>
        <v>10.205728116175877</v>
      </c>
      <c r="M10" s="136">
        <f>IFERROR('APPENDIX 16'!M10/NEPI!M10*100,"0.00")</f>
        <v>224.38370846730976</v>
      </c>
      <c r="N10" s="136">
        <f>IFERROR('APPENDIX 16'!N10/NEPI!N10*100,"0.00")</f>
        <v>22.702487655332192</v>
      </c>
      <c r="O10" s="136">
        <f>IFERROR('APPENDIX 16'!O10/NEPI!O10*100,"0.00")</f>
        <v>6.7586206896551717</v>
      </c>
      <c r="P10" s="136">
        <f>IFERROR('APPENDIX 16'!P10/NEPI!P10*100,"0.00")</f>
        <v>138.55855855855856</v>
      </c>
      <c r="Q10" s="158">
        <f>IFERROR('APPENDIX 16'!Q10/NEPI!Q10*100,"0.00")</f>
        <v>55.370478113556246</v>
      </c>
    </row>
    <row r="11" spans="2:17" ht="27" customHeight="1" x14ac:dyDescent="0.3">
      <c r="B11" s="9" t="s">
        <v>20</v>
      </c>
      <c r="C11" s="136">
        <f>IFERROR('APPENDIX 16'!C11/NEPI!C11*100,"0.00")</f>
        <v>0.4784688995215311</v>
      </c>
      <c r="D11" s="136">
        <f>IFERROR('APPENDIX 16'!D11/NEPI!D11*100,"0.00")</f>
        <v>69.545222278998466</v>
      </c>
      <c r="E11" s="136">
        <f>IFERROR('APPENDIX 16'!E11/NEPI!E11*100,"0.00")</f>
        <v>60.106627892887431</v>
      </c>
      <c r="F11" s="136">
        <f>IFERROR('APPENDIX 16'!F11/NEPI!F11*100,"0.00")</f>
        <v>8.0568946589661579</v>
      </c>
      <c r="G11" s="136">
        <f>IFERROR('APPENDIX 16'!G11/NEPI!G11*100,"0.00")</f>
        <v>92.352844967016196</v>
      </c>
      <c r="H11" s="136">
        <f>IFERROR('APPENDIX 16'!H11/NEPI!H11*100,"0.00")</f>
        <v>24.759420619465253</v>
      </c>
      <c r="I11" s="136">
        <f>IFERROR('APPENDIX 16'!I11/NEPI!I11*100,"0.00")</f>
        <v>91.181472980952805</v>
      </c>
      <c r="J11" s="136">
        <f>IFERROR('APPENDIX 16'!J11/NEPI!J11*100,"0.00")</f>
        <v>81.987009166429289</v>
      </c>
      <c r="K11" s="136" t="str">
        <f>IFERROR('APPENDIX 16'!K11/NEPI!K11*100,"0.00")</f>
        <v>0.00</v>
      </c>
      <c r="L11" s="136">
        <f>IFERROR('APPENDIX 16'!L11/NEPI!L11*100,"0.00")</f>
        <v>21.946429744705391</v>
      </c>
      <c r="M11" s="136">
        <f>IFERROR('APPENDIX 16'!M11/NEPI!M11*100,"0.00")</f>
        <v>45.47631680839774</v>
      </c>
      <c r="N11" s="136">
        <f>IFERROR('APPENDIX 16'!N11/NEPI!N11*100,"0.00")</f>
        <v>-0.64617655302221899</v>
      </c>
      <c r="O11" s="136">
        <f>IFERROR('APPENDIX 16'!O11/NEPI!O11*100,"0.00")</f>
        <v>85.066091169587935</v>
      </c>
      <c r="P11" s="136">
        <f>IFERROR('APPENDIX 16'!P11/NEPI!P11*100,"0.00")</f>
        <v>61.930036851658322</v>
      </c>
      <c r="Q11" s="158">
        <f>IFERROR('APPENDIX 16'!Q11/NEPI!Q11*100,"0.00")</f>
        <v>71.570964306474892</v>
      </c>
    </row>
    <row r="12" spans="2:17" ht="27" customHeight="1" x14ac:dyDescent="0.3">
      <c r="B12" s="9" t="s">
        <v>139</v>
      </c>
      <c r="C12" s="136" t="str">
        <f>IFERROR('APPENDIX 16'!C12/NEPI!C12*100,"0.00")</f>
        <v>0.00</v>
      </c>
      <c r="D12" s="136">
        <f>IFERROR('APPENDIX 16'!D12/NEPI!D12*100,"0.00")</f>
        <v>-642.40753194351043</v>
      </c>
      <c r="E12" s="136">
        <f>IFERROR('APPENDIX 16'!E12/NEPI!E12*100,"0.00")</f>
        <v>13.6843853820598</v>
      </c>
      <c r="F12" s="136">
        <f>IFERROR('APPENDIX 16'!F12/NEPI!F12*100,"0.00")</f>
        <v>44.450355957538449</v>
      </c>
      <c r="G12" s="136">
        <f>IFERROR('APPENDIX 16'!G12/NEPI!G12*100,"0.00")</f>
        <v>32.685984381422109</v>
      </c>
      <c r="H12" s="136">
        <f>IFERROR('APPENDIX 16'!H12/NEPI!H12*100,"0.00")</f>
        <v>55.165867012038973</v>
      </c>
      <c r="I12" s="136">
        <f>IFERROR('APPENDIX 16'!I12/NEPI!I12*100,"0.00")</f>
        <v>88.58849101194572</v>
      </c>
      <c r="J12" s="136">
        <f>IFERROR('APPENDIX 16'!J12/NEPI!J12*100,"0.00")</f>
        <v>86.859925647852222</v>
      </c>
      <c r="K12" s="136" t="str">
        <f>IFERROR('APPENDIX 16'!K12/NEPI!K12*100,"0.00")</f>
        <v>0.00</v>
      </c>
      <c r="L12" s="136">
        <f>IFERROR('APPENDIX 16'!L12/NEPI!L12*100,"0.00")</f>
        <v>25.511631020683428</v>
      </c>
      <c r="M12" s="136">
        <f>IFERROR('APPENDIX 16'!M12/NEPI!M12*100,"0.00")</f>
        <v>54.907011148095307</v>
      </c>
      <c r="N12" s="136">
        <f>IFERROR('APPENDIX 16'!N12/NEPI!N12*100,"0.00")</f>
        <v>40.322559590632586</v>
      </c>
      <c r="O12" s="136">
        <f>IFERROR('APPENDIX 16'!O12/NEPI!O12*100,"0.00")</f>
        <v>75.956278978978546</v>
      </c>
      <c r="P12" s="136">
        <f>IFERROR('APPENDIX 16'!P12/NEPI!P12*100,"0.00")</f>
        <v>63.890048131764175</v>
      </c>
      <c r="Q12" s="158">
        <f>IFERROR('APPENDIX 16'!Q12/NEPI!Q12*100,"0.00")</f>
        <v>69.555418136998327</v>
      </c>
    </row>
    <row r="13" spans="2:17" ht="27" customHeight="1" x14ac:dyDescent="0.3">
      <c r="B13" s="9" t="s">
        <v>21</v>
      </c>
      <c r="C13" s="136" t="str">
        <f>IFERROR('APPENDIX 16'!C13/NEPI!C13*100,"0.00")</f>
        <v>0.00</v>
      </c>
      <c r="D13" s="136">
        <f>IFERROR('APPENDIX 16'!D13/NEPI!D13*100,"0.00")</f>
        <v>18.599945398191718</v>
      </c>
      <c r="E13" s="136">
        <f>IFERROR('APPENDIX 16'!E13/NEPI!E13*100,"0.00")</f>
        <v>9.1491985203452533</v>
      </c>
      <c r="F13" s="136">
        <f>IFERROR('APPENDIX 16'!F13/NEPI!F13*100,"0.00")</f>
        <v>37.753552477351334</v>
      </c>
      <c r="G13" s="136">
        <f>IFERROR('APPENDIX 16'!G13/NEPI!G13*100,"0.00")</f>
        <v>146.00692095037408</v>
      </c>
      <c r="H13" s="136">
        <f>IFERROR('APPENDIX 16'!H13/NEPI!H13*100,"0.00")</f>
        <v>5.500042412418356</v>
      </c>
      <c r="I13" s="136">
        <f>IFERROR('APPENDIX 16'!I13/NEPI!I13*100,"0.00")</f>
        <v>92.700833849599235</v>
      </c>
      <c r="J13" s="136">
        <f>IFERROR('APPENDIX 16'!J13/NEPI!J13*100,"0.00")</f>
        <v>66.270851127147807</v>
      </c>
      <c r="K13" s="136" t="str">
        <f>IFERROR('APPENDIX 16'!K13/NEPI!K13*100,"0.00")</f>
        <v>0.00</v>
      </c>
      <c r="L13" s="136">
        <f>IFERROR('APPENDIX 16'!L13/NEPI!L13*100,"0.00")</f>
        <v>18.079187632930434</v>
      </c>
      <c r="M13" s="136">
        <f>IFERROR('APPENDIX 16'!M13/NEPI!M13*100,"0.00")</f>
        <v>29.723537037595342</v>
      </c>
      <c r="N13" s="136">
        <f>IFERROR('APPENDIX 16'!N13/NEPI!N13*100,"0.00")</f>
        <v>59.578510361327098</v>
      </c>
      <c r="O13" s="136">
        <f>IFERROR('APPENDIX 16'!O13/NEPI!O13*100,"0.00")</f>
        <v>79.072905234280526</v>
      </c>
      <c r="P13" s="136">
        <f>IFERROR('APPENDIX 16'!P13/NEPI!P13*100,"0.00")</f>
        <v>33.935438574095642</v>
      </c>
      <c r="Q13" s="158">
        <f>IFERROR('APPENDIX 16'!Q13/NEPI!Q13*100,"0.00")</f>
        <v>71.775321088655161</v>
      </c>
    </row>
    <row r="14" spans="2:17" ht="27" customHeight="1" x14ac:dyDescent="0.3">
      <c r="B14" s="9" t="s">
        <v>22</v>
      </c>
      <c r="C14" s="136" t="str">
        <f>IFERROR('APPENDIX 16'!C14/NEPI!C14*100,"0.00")</f>
        <v>0.00</v>
      </c>
      <c r="D14" s="136">
        <f>IFERROR('APPENDIX 16'!D14/NEPI!D14*100,"0.00")</f>
        <v>-4.8279873691208248</v>
      </c>
      <c r="E14" s="136">
        <f>IFERROR('APPENDIX 16'!E14/NEPI!E14*100,"0.00")</f>
        <v>41.394700139470011</v>
      </c>
      <c r="F14" s="136">
        <f>IFERROR('APPENDIX 16'!F14/NEPI!F14*100,"0.00")</f>
        <v>3.8185905064127992</v>
      </c>
      <c r="G14" s="136">
        <f>IFERROR('APPENDIX 16'!G14/NEPI!G14*100,"0.00")</f>
        <v>4.6620566584876197</v>
      </c>
      <c r="H14" s="136">
        <f>IFERROR('APPENDIX 16'!H14/NEPI!H14*100,"0.00")</f>
        <v>8.0962460917017847</v>
      </c>
      <c r="I14" s="136">
        <f>IFERROR('APPENDIX 16'!I14/NEPI!I14*100,"0.00")</f>
        <v>127.58376090606009</v>
      </c>
      <c r="J14" s="136">
        <f>IFERROR('APPENDIX 16'!J14/NEPI!J14*100,"0.00")</f>
        <v>125.4447095065462</v>
      </c>
      <c r="K14" s="136" t="str">
        <f>IFERROR('APPENDIX 16'!K14/NEPI!K14*100,"0.00")</f>
        <v>0.00</v>
      </c>
      <c r="L14" s="136">
        <f>IFERROR('APPENDIX 16'!L14/NEPI!L14*100,"0.00")</f>
        <v>193.66515837104072</v>
      </c>
      <c r="M14" s="136">
        <f>IFERROR('APPENDIX 16'!M14/NEPI!M14*100,"0.00")</f>
        <v>-3.3072359659388999</v>
      </c>
      <c r="N14" s="136">
        <f>IFERROR('APPENDIX 16'!N14/NEPI!N14*100,"0.00")</f>
        <v>82.049146189087878</v>
      </c>
      <c r="O14" s="136" t="str">
        <f>IFERROR('APPENDIX 16'!O14/NEPI!O14*100,"0.00")</f>
        <v>0.00</v>
      </c>
      <c r="P14" s="136">
        <f>IFERROR('APPENDIX 16'!P14/NEPI!P14*100,"0.00")</f>
        <v>-1461.143435365545</v>
      </c>
      <c r="Q14" s="158">
        <f>IFERROR('APPENDIX 16'!Q14/NEPI!Q14*100,"0.00")</f>
        <v>69.16538721365842</v>
      </c>
    </row>
    <row r="15" spans="2:17" ht="27" customHeight="1" x14ac:dyDescent="0.3">
      <c r="B15" s="9" t="s">
        <v>23</v>
      </c>
      <c r="C15" s="136" t="str">
        <f>IFERROR('APPENDIX 16'!C15/NEPI!C15*100,"0.00")</f>
        <v>0.00</v>
      </c>
      <c r="D15" s="136" t="str">
        <f>IFERROR('APPENDIX 16'!D15/NEPI!D15*100,"0.00")</f>
        <v>0.00</v>
      </c>
      <c r="E15" s="136" t="str">
        <f>IFERROR('APPENDIX 16'!E15/NEPI!E15*100,"0.00")</f>
        <v>0.00</v>
      </c>
      <c r="F15" s="136" t="str">
        <f>IFERROR('APPENDIX 16'!F15/NEPI!F15*100,"0.00")</f>
        <v>0.00</v>
      </c>
      <c r="G15" s="136" t="str">
        <f>IFERROR('APPENDIX 16'!G15/NEPI!G15*100,"0.00")</f>
        <v>0.00</v>
      </c>
      <c r="H15" s="136" t="str">
        <f>IFERROR('APPENDIX 16'!H15/NEPI!H15*100,"0.00")</f>
        <v>0.00</v>
      </c>
      <c r="I15" s="136">
        <f>IFERROR('APPENDIX 16'!I15/NEPI!I15*100,"0.00")</f>
        <v>95.062186615871596</v>
      </c>
      <c r="J15" s="136">
        <f>IFERROR('APPENDIX 16'!J15/NEPI!J15*100,"0.00")</f>
        <v>103.44796704280851</v>
      </c>
      <c r="K15" s="136">
        <f>IFERROR('APPENDIX 16'!K15/NEPI!K15*100,"0.00")</f>
        <v>62.841704892192055</v>
      </c>
      <c r="L15" s="136" t="str">
        <f>IFERROR('APPENDIX 16'!L15/NEPI!L15*100,"0.00")</f>
        <v>0.00</v>
      </c>
      <c r="M15" s="136" t="str">
        <f>IFERROR('APPENDIX 16'!M15/NEPI!M15*100,"0.00")</f>
        <v>0.00</v>
      </c>
      <c r="N15" s="136" t="str">
        <f>IFERROR('APPENDIX 16'!N15/NEPI!N15*100,"0.00")</f>
        <v>0.00</v>
      </c>
      <c r="O15" s="136" t="str">
        <f>IFERROR('APPENDIX 16'!O15/NEPI!O15*100,"0.00")</f>
        <v>0.00</v>
      </c>
      <c r="P15" s="136" t="str">
        <f>IFERROR('APPENDIX 16'!P15/NEPI!P15*100,"0.00")</f>
        <v>0.00</v>
      </c>
      <c r="Q15" s="158">
        <f>IFERROR('APPENDIX 16'!Q15/NEPI!Q15*100,"0.00")</f>
        <v>65.560191824571035</v>
      </c>
    </row>
    <row r="16" spans="2:17" ht="27" customHeight="1" x14ac:dyDescent="0.3">
      <c r="B16" s="9" t="s">
        <v>24</v>
      </c>
      <c r="C16" s="136">
        <f>IFERROR('APPENDIX 16'!C16/NEPI!C16*100,"0.00")</f>
        <v>0</v>
      </c>
      <c r="D16" s="136">
        <f>IFERROR('APPENDIX 16'!D16/NEPI!D16*100,"0.00")</f>
        <v>56.459993072393488</v>
      </c>
      <c r="E16" s="136">
        <f>IFERROR('APPENDIX 16'!E16/NEPI!E16*100,"0.00")</f>
        <v>12.696428571428573</v>
      </c>
      <c r="F16" s="136">
        <f>IFERROR('APPENDIX 16'!F16/NEPI!F16*100,"0.00")</f>
        <v>28.377090373451175</v>
      </c>
      <c r="G16" s="136">
        <f>IFERROR('APPENDIX 16'!G16/NEPI!G16*100,"0.00")</f>
        <v>126.3209155101047</v>
      </c>
      <c r="H16" s="136">
        <f>IFERROR('APPENDIX 16'!H16/NEPI!H16*100,"0.00")</f>
        <v>35.649275362318839</v>
      </c>
      <c r="I16" s="136">
        <f>IFERROR('APPENDIX 16'!I16/NEPI!I16*100,"0.00")</f>
        <v>89.41506165477351</v>
      </c>
      <c r="J16" s="136">
        <f>IFERROR('APPENDIX 16'!J16/NEPI!J16*100,"0.00")</f>
        <v>67.784806350903779</v>
      </c>
      <c r="K16" s="136">
        <f>IFERROR('APPENDIX 16'!K16/NEPI!K16*100,"0.00")</f>
        <v>143.81423596364561</v>
      </c>
      <c r="L16" s="136">
        <f>IFERROR('APPENDIX 16'!L16/NEPI!L16*100,"0.00")</f>
        <v>156.47390691114245</v>
      </c>
      <c r="M16" s="136">
        <f>IFERROR('APPENDIX 16'!M16/NEPI!M16*100,"0.00")</f>
        <v>55.69216262285569</v>
      </c>
      <c r="N16" s="136">
        <f>IFERROR('APPENDIX 16'!N16/NEPI!N16*100,"0.00")</f>
        <v>46.271720548960914</v>
      </c>
      <c r="O16" s="136" t="str">
        <f>IFERROR('APPENDIX 16'!O16/NEPI!O16*100,"0.00")</f>
        <v>0.00</v>
      </c>
      <c r="P16" s="136">
        <f>IFERROR('APPENDIX 16'!P16/NEPI!P16*100,"0.00")</f>
        <v>8.4494106842185825</v>
      </c>
      <c r="Q16" s="158">
        <f>IFERROR('APPENDIX 16'!Q16/NEPI!Q16*100,"0.00")</f>
        <v>74.903790069932597</v>
      </c>
    </row>
    <row r="17" spans="2:17" ht="27" customHeight="1" x14ac:dyDescent="0.3">
      <c r="B17" s="9" t="s">
        <v>25</v>
      </c>
      <c r="C17" s="136" t="str">
        <f>IFERROR('APPENDIX 16'!C17/NEPI!C17*100,"0.00")</f>
        <v>0.00</v>
      </c>
      <c r="D17" s="136">
        <f>IFERROR('APPENDIX 16'!D17/NEPI!D17*100,"0.00")</f>
        <v>253.20726587939896</v>
      </c>
      <c r="E17" s="136">
        <f>IFERROR('APPENDIX 16'!E17/NEPI!E17*100,"0.00")</f>
        <v>21.050688976377952</v>
      </c>
      <c r="F17" s="136">
        <f>IFERROR('APPENDIX 16'!F17/NEPI!F17*100,"0.00")</f>
        <v>26.765835399348596</v>
      </c>
      <c r="G17" s="136">
        <f>IFERROR('APPENDIX 16'!G17/NEPI!G17*100,"0.00")</f>
        <v>133.94786750760815</v>
      </c>
      <c r="H17" s="136">
        <f>IFERROR('APPENDIX 16'!H17/NEPI!H17*100,"0.00")</f>
        <v>4.4872097971535299</v>
      </c>
      <c r="I17" s="136">
        <f>IFERROR('APPENDIX 16'!I17/NEPI!I17*100,"0.00")</f>
        <v>65.50325109629992</v>
      </c>
      <c r="J17" s="136">
        <f>IFERROR('APPENDIX 16'!J17/NEPI!J17*100,"0.00")</f>
        <v>63.750493485984997</v>
      </c>
      <c r="K17" s="136" t="str">
        <f>IFERROR('APPENDIX 16'!K17/NEPI!K17*100,"0.00")</f>
        <v>0.00</v>
      </c>
      <c r="L17" s="136">
        <f>IFERROR('APPENDIX 16'!L17/NEPI!L17*100,"0.00")</f>
        <v>35.635688154051223</v>
      </c>
      <c r="M17" s="136">
        <f>IFERROR('APPENDIX 16'!M17/NEPI!M17*100,"0.00")</f>
        <v>34.624431149971876</v>
      </c>
      <c r="N17" s="136">
        <f>IFERROR('APPENDIX 16'!N17/NEPI!N17*100,"0.00")</f>
        <v>-24.954909183284641</v>
      </c>
      <c r="O17" s="136">
        <f>IFERROR('APPENDIX 16'!O17/NEPI!O17*100,"0.00")</f>
        <v>73.203201654654464</v>
      </c>
      <c r="P17" s="136">
        <f>IFERROR('APPENDIX 16'!P17/NEPI!P17*100,"0.00")</f>
        <v>-129.94326241134752</v>
      </c>
      <c r="Q17" s="158">
        <f>IFERROR('APPENDIX 16'!Q17/NEPI!Q17*100,"0.00")</f>
        <v>60.155406595823422</v>
      </c>
    </row>
    <row r="18" spans="2:17" ht="27" customHeight="1" x14ac:dyDescent="0.3">
      <c r="B18" s="9" t="s">
        <v>26</v>
      </c>
      <c r="C18" s="136">
        <f>IFERROR('APPENDIX 16'!C18/NEPI!C18*100,"0.00")</f>
        <v>25.726392251815984</v>
      </c>
      <c r="D18" s="136">
        <f>IFERROR('APPENDIX 16'!D18/NEPI!D18*100,"0.00")</f>
        <v>125.46394320587868</v>
      </c>
      <c r="E18" s="136">
        <f>IFERROR('APPENDIX 16'!E18/NEPI!E18*100,"0.00")</f>
        <v>41.188882126191928</v>
      </c>
      <c r="F18" s="136">
        <f>IFERROR('APPENDIX 16'!F18/NEPI!F18*100,"0.00")</f>
        <v>41.712585746853819</v>
      </c>
      <c r="G18" s="136">
        <f>IFERROR('APPENDIX 16'!G18/NEPI!G18*100,"0.00")</f>
        <v>-12.178739492418453</v>
      </c>
      <c r="H18" s="136">
        <f>IFERROR('APPENDIX 16'!H18/NEPI!H18*100,"0.00")</f>
        <v>11.836731743633853</v>
      </c>
      <c r="I18" s="136">
        <f>IFERROR('APPENDIX 16'!I18/NEPI!I18*100,"0.00")</f>
        <v>77.761641646114583</v>
      </c>
      <c r="J18" s="136">
        <f>IFERROR('APPENDIX 16'!J18/NEPI!J18*100,"0.00")</f>
        <v>70.157782835768217</v>
      </c>
      <c r="K18" s="136">
        <f>IFERROR('APPENDIX 16'!K18/NEPI!K18*100,"0.00")</f>
        <v>31.531198634064296</v>
      </c>
      <c r="L18" s="136">
        <f>IFERROR('APPENDIX 16'!L18/NEPI!L18*100,"0.00")</f>
        <v>15.439631665996156</v>
      </c>
      <c r="M18" s="136">
        <f>IFERROR('APPENDIX 16'!M18/NEPI!M18*100,"0.00")</f>
        <v>50.314982085266813</v>
      </c>
      <c r="N18" s="136">
        <f>IFERROR('APPENDIX 16'!N18/NEPI!N18*100,"0.00")</f>
        <v>46.162899189957166</v>
      </c>
      <c r="O18" s="136">
        <f>IFERROR('APPENDIX 16'!O18/NEPI!O18*100,"0.00")</f>
        <v>72.804945912564307</v>
      </c>
      <c r="P18" s="136">
        <f>IFERROR('APPENDIX 16'!P18/NEPI!P18*100,"0.00")</f>
        <v>2.6183178346927112</v>
      </c>
      <c r="Q18" s="158">
        <f>IFERROR('APPENDIX 16'!Q18/NEPI!Q18*100,"0.00")</f>
        <v>55.842209700117174</v>
      </c>
    </row>
    <row r="19" spans="2:17" ht="27" customHeight="1" x14ac:dyDescent="0.3">
      <c r="B19" s="9" t="s">
        <v>27</v>
      </c>
      <c r="C19" s="136">
        <f>IFERROR('APPENDIX 16'!C19/NEPI!C19*100,"0.00")</f>
        <v>0</v>
      </c>
      <c r="D19" s="136">
        <f>IFERROR('APPENDIX 16'!D19/NEPI!D19*100,"0.00")</f>
        <v>337.88674398398246</v>
      </c>
      <c r="E19" s="136">
        <f>IFERROR('APPENDIX 16'!E19/NEPI!E19*100,"0.00")</f>
        <v>23.110633149616884</v>
      </c>
      <c r="F19" s="136">
        <f>IFERROR('APPENDIX 16'!F19/NEPI!F19*100,"0.00")</f>
        <v>20.109600006579289</v>
      </c>
      <c r="G19" s="136">
        <f>IFERROR('APPENDIX 16'!G19/NEPI!G19*100,"0.00")</f>
        <v>148.39293053842994</v>
      </c>
      <c r="H19" s="136">
        <f>IFERROR('APPENDIX 16'!H19/NEPI!H19*100,"0.00")</f>
        <v>62.348598769651396</v>
      </c>
      <c r="I19" s="136">
        <f>IFERROR('APPENDIX 16'!I19/NEPI!I19*100,"0.00")</f>
        <v>98.415120629206598</v>
      </c>
      <c r="J19" s="136">
        <f>IFERROR('APPENDIX 16'!J19/NEPI!J19*100,"0.00")</f>
        <v>60.707583576474335</v>
      </c>
      <c r="K19" s="136" t="str">
        <f>IFERROR('APPENDIX 16'!K19/NEPI!K19*100,"0.00")</f>
        <v>0.00</v>
      </c>
      <c r="L19" s="136">
        <f>IFERROR('APPENDIX 16'!L19/NEPI!L19*100,"0.00")</f>
        <v>30.067352325475561</v>
      </c>
      <c r="M19" s="136">
        <f>IFERROR('APPENDIX 16'!M19/NEPI!M19*100,"0.00")</f>
        <v>48.214791280002515</v>
      </c>
      <c r="N19" s="136">
        <f>IFERROR('APPENDIX 16'!N19/NEPI!N19*100,"0.00")</f>
        <v>46.026927652535591</v>
      </c>
      <c r="O19" s="136" t="str">
        <f>IFERROR('APPENDIX 16'!O19/NEPI!O19*100,"0.00")</f>
        <v>0.00</v>
      </c>
      <c r="P19" s="136">
        <f>IFERROR('APPENDIX 16'!P19/NEPI!P19*100,"0.00")</f>
        <v>25.433331085182438</v>
      </c>
      <c r="Q19" s="158">
        <f>IFERROR('APPENDIX 16'!Q19/NEPI!Q19*100,"0.00")</f>
        <v>66.38057902010425</v>
      </c>
    </row>
    <row r="20" spans="2:17" ht="27" customHeight="1" x14ac:dyDescent="0.3">
      <c r="B20" s="9" t="s">
        <v>28</v>
      </c>
      <c r="C20" s="136">
        <f>IFERROR('APPENDIX 16'!C20/NEPI!C20*100,"0.00")</f>
        <v>20.748299319727892</v>
      </c>
      <c r="D20" s="136">
        <f>IFERROR('APPENDIX 16'!D20/NEPI!D20*100,"0.00")</f>
        <v>24.319070816635069</v>
      </c>
      <c r="E20" s="136">
        <f>IFERROR('APPENDIX 16'!E20/NEPI!E20*100,"0.00")</f>
        <v>28.632432165274551</v>
      </c>
      <c r="F20" s="136">
        <f>IFERROR('APPENDIX 16'!F20/NEPI!F20*100,"0.00")</f>
        <v>5.8829215896885074</v>
      </c>
      <c r="G20" s="136">
        <f>IFERROR('APPENDIX 16'!G20/NEPI!G20*100,"0.00")</f>
        <v>33.966252654127288</v>
      </c>
      <c r="H20" s="136">
        <f>IFERROR('APPENDIX 16'!H20/NEPI!H20*100,"0.00")</f>
        <v>5.9709226126977359</v>
      </c>
      <c r="I20" s="136">
        <f>IFERROR('APPENDIX 16'!I20/NEPI!I20*100,"0.00")</f>
        <v>66.217874632129536</v>
      </c>
      <c r="J20" s="136">
        <f>IFERROR('APPENDIX 16'!J20/NEPI!J20*100,"0.00")</f>
        <v>68.615122951015479</v>
      </c>
      <c r="K20" s="136">
        <f>IFERROR('APPENDIX 16'!K20/NEPI!K20*100,"0.00")</f>
        <v>7.7791497618627625</v>
      </c>
      <c r="L20" s="136">
        <f>IFERROR('APPENDIX 16'!L20/NEPI!L20*100,"0.00")</f>
        <v>8.5292924436163648</v>
      </c>
      <c r="M20" s="136">
        <f>IFERROR('APPENDIX 16'!M20/NEPI!M20*100,"0.00")</f>
        <v>9.8859354521625171</v>
      </c>
      <c r="N20" s="136">
        <f>IFERROR('APPENDIX 16'!N20/NEPI!N20*100,"0.00")</f>
        <v>26.026578397325896</v>
      </c>
      <c r="O20" s="136">
        <f>IFERROR('APPENDIX 16'!O20/NEPI!O20*100,"0.00")</f>
        <v>67.586763968581138</v>
      </c>
      <c r="P20" s="136">
        <f>IFERROR('APPENDIX 16'!P20/NEPI!P20*100,"0.00")</f>
        <v>12.569480293407926</v>
      </c>
      <c r="Q20" s="158">
        <f>IFERROR('APPENDIX 16'!Q20/NEPI!Q20*100,"0.00")</f>
        <v>47.648765572624839</v>
      </c>
    </row>
    <row r="21" spans="2:17" ht="27" customHeight="1" x14ac:dyDescent="0.3">
      <c r="B21" s="9" t="s">
        <v>29</v>
      </c>
      <c r="C21" s="136">
        <f>IFERROR('APPENDIX 16'!C21/NEPI!C21*100,"0.00")</f>
        <v>96.31498135556042</v>
      </c>
      <c r="D21" s="136">
        <f>IFERROR('APPENDIX 16'!D21/NEPI!D21*100,"0.00")</f>
        <v>43.208239482670926</v>
      </c>
      <c r="E21" s="136">
        <f>IFERROR('APPENDIX 16'!E21/NEPI!E21*100,"0.00")</f>
        <v>26.802090523617</v>
      </c>
      <c r="F21" s="136">
        <f>IFERROR('APPENDIX 16'!F21/NEPI!F21*100,"0.00")</f>
        <v>24.708010790992564</v>
      </c>
      <c r="G21" s="136">
        <f>IFERROR('APPENDIX 16'!G21/NEPI!G21*100,"0.00")</f>
        <v>36.664326390514077</v>
      </c>
      <c r="H21" s="136">
        <f>IFERROR('APPENDIX 16'!H21/NEPI!H21*100,"0.00")</f>
        <v>27.053225237927386</v>
      </c>
      <c r="I21" s="136">
        <f>IFERROR('APPENDIX 16'!I21/NEPI!I21*100,"0.00")</f>
        <v>67.052127052303078</v>
      </c>
      <c r="J21" s="136">
        <f>IFERROR('APPENDIX 16'!J21/NEPI!J21*100,"0.00")</f>
        <v>38.688432310723329</v>
      </c>
      <c r="K21" s="136" t="str">
        <f>IFERROR('APPENDIX 16'!K21/NEPI!K21*100,"0.00")</f>
        <v>0.00</v>
      </c>
      <c r="L21" s="136">
        <f>IFERROR('APPENDIX 16'!L21/NEPI!L21*100,"0.00")</f>
        <v>138.86618528191735</v>
      </c>
      <c r="M21" s="136">
        <f>IFERROR('APPENDIX 16'!M21/NEPI!M21*100,"0.00")</f>
        <v>26.670548160640312</v>
      </c>
      <c r="N21" s="136">
        <f>IFERROR('APPENDIX 16'!N21/NEPI!N21*100,"0.00")</f>
        <v>39.386489215581747</v>
      </c>
      <c r="O21" s="136">
        <f>IFERROR('APPENDIX 16'!O21/NEPI!O21*100,"0.00")</f>
        <v>80.322533418921822</v>
      </c>
      <c r="P21" s="136">
        <f>IFERROR('APPENDIX 16'!P21/NEPI!P21*100,"0.00")</f>
        <v>10.984101957692813</v>
      </c>
      <c r="Q21" s="158">
        <f>IFERROR('APPENDIX 16'!Q21/NEPI!Q21*100,"0.00")</f>
        <v>51.514441817118104</v>
      </c>
    </row>
    <row r="22" spans="2:17" ht="27" customHeight="1" x14ac:dyDescent="0.3">
      <c r="B22" s="9" t="s">
        <v>30</v>
      </c>
      <c r="C22" s="136" t="str">
        <f>IFERROR('APPENDIX 16'!C22/NEPI!C22*100,"0.00")</f>
        <v>0.00</v>
      </c>
      <c r="D22" s="136">
        <f>IFERROR('APPENDIX 16'!D22/NEPI!D22*100,"0.00")</f>
        <v>43.1138005441411</v>
      </c>
      <c r="E22" s="136">
        <f>IFERROR('APPENDIX 16'!E22/NEPI!E22*100,"0.00")</f>
        <v>104.27301074027025</v>
      </c>
      <c r="F22" s="136">
        <f>IFERROR('APPENDIX 16'!F22/NEPI!F22*100,"0.00")</f>
        <v>76.307225680073302</v>
      </c>
      <c r="G22" s="136">
        <f>IFERROR('APPENDIX 16'!G22/NEPI!G22*100,"0.00")</f>
        <v>68.746608790016268</v>
      </c>
      <c r="H22" s="136">
        <f>IFERROR('APPENDIX 16'!H22/NEPI!H22*100,"0.00")</f>
        <v>54.5432382544492</v>
      </c>
      <c r="I22" s="136">
        <f>IFERROR('APPENDIX 16'!I22/NEPI!I22*100,"0.00")</f>
        <v>65.1981627677483</v>
      </c>
      <c r="J22" s="136">
        <f>IFERROR('APPENDIX 16'!J22/NEPI!J22*100,"0.00")</f>
        <v>61.917328311132223</v>
      </c>
      <c r="K22" s="136" t="str">
        <f>IFERROR('APPENDIX 16'!K22/NEPI!K22*100,"0.00")</f>
        <v>0.00</v>
      </c>
      <c r="L22" s="136">
        <f>IFERROR('APPENDIX 16'!L22/NEPI!L22*100,"0.00")</f>
        <v>101.87543014452855</v>
      </c>
      <c r="M22" s="136">
        <f>IFERROR('APPENDIX 16'!M22/NEPI!M22*100,"0.00")</f>
        <v>35.923963970855404</v>
      </c>
      <c r="N22" s="136">
        <f>IFERROR('APPENDIX 16'!N22/NEPI!N22*100,"0.00")</f>
        <v>34.356061275332614</v>
      </c>
      <c r="O22" s="136" t="str">
        <f>IFERROR('APPENDIX 16'!O22/NEPI!O22*100,"0.00")</f>
        <v>0.00</v>
      </c>
      <c r="P22" s="136">
        <f>IFERROR('APPENDIX 16'!P22/NEPI!P22*100,"0.00")</f>
        <v>77.717108684347366</v>
      </c>
      <c r="Q22" s="158">
        <f>IFERROR('APPENDIX 16'!Q22/NEPI!Q22*100,"0.00")</f>
        <v>59.861285188683752</v>
      </c>
    </row>
    <row r="23" spans="2:17" ht="27" customHeight="1" x14ac:dyDescent="0.3">
      <c r="B23" s="9" t="s">
        <v>31</v>
      </c>
      <c r="C23" s="136" t="str">
        <f>IFERROR('APPENDIX 16'!C23/NEPI!C23*100,"0.00")</f>
        <v>0.00</v>
      </c>
      <c r="D23" s="136" t="str">
        <f>IFERROR('APPENDIX 16'!D23/NEPI!D23*100,"0.00")</f>
        <v>0.00</v>
      </c>
      <c r="E23" s="136" t="str">
        <f>IFERROR('APPENDIX 16'!E23/NEPI!E23*100,"0.00")</f>
        <v>0.00</v>
      </c>
      <c r="F23" s="136" t="str">
        <f>IFERROR('APPENDIX 16'!F23/NEPI!F23*100,"0.00")</f>
        <v>0.00</v>
      </c>
      <c r="G23" s="136" t="str">
        <f>IFERROR('APPENDIX 16'!G23/NEPI!G23*100,"0.00")</f>
        <v>0.00</v>
      </c>
      <c r="H23" s="136" t="str">
        <f>IFERROR('APPENDIX 16'!H23/NEPI!H23*100,"0.00")</f>
        <v>0.00</v>
      </c>
      <c r="I23" s="136" t="str">
        <f>IFERROR('APPENDIX 16'!I23/NEPI!I23*100,"0.00")</f>
        <v>0.00</v>
      </c>
      <c r="J23" s="136" t="str">
        <f>IFERROR('APPENDIX 16'!J23/NEPI!J23*100,"0.00")</f>
        <v>0.00</v>
      </c>
      <c r="K23" s="136" t="str">
        <f>IFERROR('APPENDIX 16'!K23/NEPI!K23*100,"0.00")</f>
        <v>0.00</v>
      </c>
      <c r="L23" s="136" t="str">
        <f>IFERROR('APPENDIX 16'!L23/NEPI!L23*100,"0.00")</f>
        <v>0.00</v>
      </c>
      <c r="M23" s="136" t="str">
        <f>IFERROR('APPENDIX 16'!M23/NEPI!M23*100,"0.00")</f>
        <v>0.00</v>
      </c>
      <c r="N23" s="136" t="str">
        <f>IFERROR('APPENDIX 16'!N23/NEPI!N23*100,"0.00")</f>
        <v>0.00</v>
      </c>
      <c r="O23" s="136" t="str">
        <f>IFERROR('APPENDIX 16'!O23/NEPI!O23*100,"0.00")</f>
        <v>0.00</v>
      </c>
      <c r="P23" s="136" t="str">
        <f>IFERROR('APPENDIX 16'!P23/NEPI!P23*100,"0.00")</f>
        <v>0.00</v>
      </c>
      <c r="Q23" s="158" t="str">
        <f>IFERROR('APPENDIX 16'!Q23/NEPI!Q23*100,"0.00")</f>
        <v>0.00</v>
      </c>
    </row>
    <row r="24" spans="2:17" ht="27" customHeight="1" x14ac:dyDescent="0.3">
      <c r="B24" s="9" t="s">
        <v>32</v>
      </c>
      <c r="C24" s="136">
        <f>IFERROR('APPENDIX 16'!C24/NEPI!C24*100,"0.00")</f>
        <v>-2838.7096774193546</v>
      </c>
      <c r="D24" s="136">
        <f>IFERROR('APPENDIX 16'!D24/NEPI!D24*100,"0.00")</f>
        <v>91.913477537437601</v>
      </c>
      <c r="E24" s="136">
        <f>IFERROR('APPENDIX 16'!E24/NEPI!E24*100,"0.00")</f>
        <v>33.501242299445224</v>
      </c>
      <c r="F24" s="136">
        <f>IFERROR('APPENDIX 16'!F24/NEPI!F24*100,"0.00")</f>
        <v>25.771631187114842</v>
      </c>
      <c r="G24" s="136">
        <f>IFERROR('APPENDIX 16'!G24/NEPI!G24*100,"0.00")</f>
        <v>64.839854453977807</v>
      </c>
      <c r="H24" s="136">
        <f>IFERROR('APPENDIX 16'!H24/NEPI!H24*100,"0.00")</f>
        <v>54.922506332167409</v>
      </c>
      <c r="I24" s="136">
        <f>IFERROR('APPENDIX 16'!I24/NEPI!I24*100,"0.00")</f>
        <v>98.163013661424799</v>
      </c>
      <c r="J24" s="136">
        <f>IFERROR('APPENDIX 16'!J24/NEPI!J24*100,"0.00")</f>
        <v>84.522636131335261</v>
      </c>
      <c r="K24" s="136" t="str">
        <f>IFERROR('APPENDIX 16'!K24/NEPI!K24*100,"0.00")</f>
        <v>0.00</v>
      </c>
      <c r="L24" s="136">
        <f>IFERROR('APPENDIX 16'!L24/NEPI!L24*100,"0.00")</f>
        <v>66.018299223254843</v>
      </c>
      <c r="M24" s="136">
        <f>IFERROR('APPENDIX 16'!M24/NEPI!M24*100,"0.00")</f>
        <v>21.888444410898934</v>
      </c>
      <c r="N24" s="136">
        <f>IFERROR('APPENDIX 16'!N24/NEPI!N24*100,"0.00")</f>
        <v>36.850958723263808</v>
      </c>
      <c r="O24" s="136">
        <f>IFERROR('APPENDIX 16'!O24/NEPI!O24*100,"0.00")</f>
        <v>70.790465040256422</v>
      </c>
      <c r="P24" s="136">
        <f>IFERROR('APPENDIX 16'!P24/NEPI!P24*100,"0.00")</f>
        <v>39.427579747672304</v>
      </c>
      <c r="Q24" s="158">
        <f>IFERROR('APPENDIX 16'!Q24/NEPI!Q24*100,"0.00")</f>
        <v>72.64130777444619</v>
      </c>
    </row>
    <row r="25" spans="2:17" ht="27" customHeight="1" x14ac:dyDescent="0.3">
      <c r="B25" s="9" t="s">
        <v>33</v>
      </c>
      <c r="C25" s="136">
        <f>IFERROR('APPENDIX 16'!C25/NEPI!C25*100,"0.00")</f>
        <v>0</v>
      </c>
      <c r="D25" s="136">
        <f>IFERROR('APPENDIX 16'!D25/NEPI!D25*100,"0.00")</f>
        <v>101.14935648009578</v>
      </c>
      <c r="E25" s="136">
        <f>IFERROR('APPENDIX 16'!E25/NEPI!E25*100,"0.00")</f>
        <v>13.96575821104123</v>
      </c>
      <c r="F25" s="136">
        <f>IFERROR('APPENDIX 16'!F25/NEPI!F25*100,"0.00")</f>
        <v>209.43444477230253</v>
      </c>
      <c r="G25" s="136">
        <f>IFERROR('APPENDIX 16'!G25/NEPI!G25*100,"0.00")</f>
        <v>126.50006263309533</v>
      </c>
      <c r="H25" s="136">
        <f>IFERROR('APPENDIX 16'!H25/NEPI!H25*100,"0.00")</f>
        <v>43.449155833348748</v>
      </c>
      <c r="I25" s="136">
        <f>IFERROR('APPENDIX 16'!I25/NEPI!I25*100,"0.00")</f>
        <v>83.878428843159568</v>
      </c>
      <c r="J25" s="136">
        <f>IFERROR('APPENDIX 16'!J25/NEPI!J25*100,"0.00")</f>
        <v>98.745113430384777</v>
      </c>
      <c r="K25" s="136" t="str">
        <f>IFERROR('APPENDIX 16'!K25/NEPI!K25*100,"0.00")</f>
        <v>0.00</v>
      </c>
      <c r="L25" s="136">
        <f>IFERROR('APPENDIX 16'!L25/NEPI!L25*100,"0.00")</f>
        <v>-26.302414231257941</v>
      </c>
      <c r="M25" s="136">
        <f>IFERROR('APPENDIX 16'!M25/NEPI!M25*100,"0.00")</f>
        <v>34.626273612821699</v>
      </c>
      <c r="N25" s="136">
        <f>IFERROR('APPENDIX 16'!N25/NEPI!N25*100,"0.00")</f>
        <v>48.015218953987358</v>
      </c>
      <c r="O25" s="136">
        <f>IFERROR('APPENDIX 16'!O25/NEPI!O25*100,"0.00")</f>
        <v>96.301079333081347</v>
      </c>
      <c r="P25" s="136">
        <f>IFERROR('APPENDIX 16'!P25/NEPI!P25*100,"0.00")</f>
        <v>22.441390460792242</v>
      </c>
      <c r="Q25" s="158">
        <f>IFERROR('APPENDIX 16'!Q25/NEPI!Q25*100,"0.00")</f>
        <v>77.553085193495278</v>
      </c>
    </row>
    <row r="26" spans="2:17" ht="27" customHeight="1" x14ac:dyDescent="0.3">
      <c r="B26" s="9" t="s">
        <v>34</v>
      </c>
      <c r="C26" s="136" t="str">
        <f>IFERROR('APPENDIX 16'!C26/NEPI!C26*100,"0.00")</f>
        <v>0.00</v>
      </c>
      <c r="D26" s="136">
        <f>IFERROR('APPENDIX 16'!D26/NEPI!D26*100,"0.00")</f>
        <v>38.062412668840238</v>
      </c>
      <c r="E26" s="136">
        <f>IFERROR('APPENDIX 16'!E26/NEPI!E26*100,"0.00")</f>
        <v>-1.582311642041287</v>
      </c>
      <c r="F26" s="136">
        <f>IFERROR('APPENDIX 16'!F26/NEPI!F26*100,"0.00")</f>
        <v>3.7280576362284865</v>
      </c>
      <c r="G26" s="136">
        <f>IFERROR('APPENDIX 16'!G26/NEPI!G26*100,"0.00")</f>
        <v>21.563486283078419</v>
      </c>
      <c r="H26" s="136">
        <f>IFERROR('APPENDIX 16'!H26/NEPI!H26*100,"0.00")</f>
        <v>30.359423462871739</v>
      </c>
      <c r="I26" s="136">
        <f>IFERROR('APPENDIX 16'!I26/NEPI!I26*100,"0.00")</f>
        <v>76.494111820248079</v>
      </c>
      <c r="J26" s="136">
        <f>IFERROR('APPENDIX 16'!J26/NEPI!J26*100,"0.00")</f>
        <v>83.476404312708084</v>
      </c>
      <c r="K26" s="136">
        <f>IFERROR('APPENDIX 16'!K26/NEPI!K26*100,"0.00")</f>
        <v>0</v>
      </c>
      <c r="L26" s="136">
        <f>IFERROR('APPENDIX 16'!L26/NEPI!L26*100,"0.00")</f>
        <v>25.974781765276429</v>
      </c>
      <c r="M26" s="136">
        <f>IFERROR('APPENDIX 16'!M26/NEPI!M26*100,"0.00")</f>
        <v>27.32228978821556</v>
      </c>
      <c r="N26" s="136">
        <f>IFERROR('APPENDIX 16'!N26/NEPI!N26*100,"0.00")</f>
        <v>22.916320356394827</v>
      </c>
      <c r="O26" s="136" t="str">
        <f>IFERROR('APPENDIX 16'!O26/NEPI!O26*100,"0.00")</f>
        <v>0.00</v>
      </c>
      <c r="P26" s="136">
        <f>IFERROR('APPENDIX 16'!P26/NEPI!P26*100,"0.00")</f>
        <v>44.312348014050258</v>
      </c>
      <c r="Q26" s="158">
        <f>IFERROR('APPENDIX 16'!Q26/NEPI!Q26*100,"0.00")</f>
        <v>67.465100511000813</v>
      </c>
    </row>
    <row r="27" spans="2:17" ht="27" customHeight="1" x14ac:dyDescent="0.3">
      <c r="B27" s="9" t="s">
        <v>35</v>
      </c>
      <c r="C27" s="136" t="str">
        <f>IFERROR('APPENDIX 16'!C27/NEPI!C27*100,"0.00")</f>
        <v>0.00</v>
      </c>
      <c r="D27" s="136">
        <f>IFERROR('APPENDIX 16'!D27/NEPI!D27*100,"0.00")</f>
        <v>54.38457474907554</v>
      </c>
      <c r="E27" s="136">
        <f>IFERROR('APPENDIX 16'!E27/NEPI!E27*100,"0.00")</f>
        <v>-0.33631815697649975</v>
      </c>
      <c r="F27" s="136">
        <f>IFERROR('APPENDIX 16'!F27/NEPI!F27*100,"0.00")</f>
        <v>88.488891068713528</v>
      </c>
      <c r="G27" s="136">
        <f>IFERROR('APPENDIX 16'!G27/NEPI!G27*100,"0.00")</f>
        <v>86.41210374639769</v>
      </c>
      <c r="H27" s="136">
        <f>IFERROR('APPENDIX 16'!H27/NEPI!H27*100,"0.00")</f>
        <v>115.62658548959919</v>
      </c>
      <c r="I27" s="136">
        <f>IFERROR('APPENDIX 16'!I27/NEPI!I27*100,"0.00")</f>
        <v>89.646344007815259</v>
      </c>
      <c r="J27" s="136">
        <f>IFERROR('APPENDIX 16'!J27/NEPI!J27*100,"0.00")</f>
        <v>69.118228901720343</v>
      </c>
      <c r="K27" s="136" t="str">
        <f>IFERROR('APPENDIX 16'!K27/NEPI!K27*100,"0.00")</f>
        <v>0.00</v>
      </c>
      <c r="L27" s="136">
        <f>IFERROR('APPENDIX 16'!L27/NEPI!L27*100,"0.00")</f>
        <v>22.087614374073507</v>
      </c>
      <c r="M27" s="136">
        <f>IFERROR('APPENDIX 16'!M27/NEPI!M27*100,"0.00")</f>
        <v>45.827889804032942</v>
      </c>
      <c r="N27" s="136">
        <f>IFERROR('APPENDIX 16'!N27/NEPI!N27*100,"0.00")</f>
        <v>69.654856094484572</v>
      </c>
      <c r="O27" s="136">
        <f>IFERROR('APPENDIX 16'!O27/NEPI!O27*100,"0.00")</f>
        <v>85.168246379832354</v>
      </c>
      <c r="P27" s="136">
        <f>IFERROR('APPENDIX 16'!P27/NEPI!P27*100,"0.00")</f>
        <v>49.50263688204776</v>
      </c>
      <c r="Q27" s="158">
        <f>IFERROR('APPENDIX 16'!Q27/NEPI!Q27*100,"0.00")</f>
        <v>80.409882643050992</v>
      </c>
    </row>
    <row r="28" spans="2:17" ht="27" customHeight="1" x14ac:dyDescent="0.3">
      <c r="B28" s="9" t="s">
        <v>36</v>
      </c>
      <c r="C28" s="136">
        <f>IFERROR('APPENDIX 16'!C28/NEPI!C28*100,"0.00")</f>
        <v>4.2168674698795181</v>
      </c>
      <c r="D28" s="136">
        <f>IFERROR('APPENDIX 16'!D28/NEPI!D28*100,"0.00")</f>
        <v>62.096520688913529</v>
      </c>
      <c r="E28" s="136">
        <f>IFERROR('APPENDIX 16'!E28/NEPI!E28*100,"0.00")</f>
        <v>59.087357399593685</v>
      </c>
      <c r="F28" s="136">
        <f>IFERROR('APPENDIX 16'!F28/NEPI!F28*100,"0.00")</f>
        <v>-2.3047750135445799</v>
      </c>
      <c r="G28" s="136">
        <f>IFERROR('APPENDIX 16'!G28/NEPI!G28*100,"0.00")</f>
        <v>70.073574716393026</v>
      </c>
      <c r="H28" s="136">
        <f>IFERROR('APPENDIX 16'!H28/NEPI!H28*100,"0.00")</f>
        <v>51.31669642486402</v>
      </c>
      <c r="I28" s="136">
        <f>IFERROR('APPENDIX 16'!I28/NEPI!I28*100,"0.00")</f>
        <v>49.856821709575549</v>
      </c>
      <c r="J28" s="136">
        <f>IFERROR('APPENDIX 16'!J28/NEPI!J28*100,"0.00")</f>
        <v>57.821501903793639</v>
      </c>
      <c r="K28" s="136" t="str">
        <f>IFERROR('APPENDIX 16'!K28/NEPI!K28*100,"0.00")</f>
        <v>0.00</v>
      </c>
      <c r="L28" s="136">
        <f>IFERROR('APPENDIX 16'!L28/NEPI!L28*100,"0.00")</f>
        <v>16.012113182549445</v>
      </c>
      <c r="M28" s="136">
        <f>IFERROR('APPENDIX 16'!M28/NEPI!M28*100,"0.00")</f>
        <v>30.831973898858074</v>
      </c>
      <c r="N28" s="136">
        <f>IFERROR('APPENDIX 16'!N28/NEPI!N28*100,"0.00")</f>
        <v>56.38897663750361</v>
      </c>
      <c r="O28" s="136" t="str">
        <f>IFERROR('APPENDIX 16'!O28/NEPI!O28*100,"0.00")</f>
        <v>0.00</v>
      </c>
      <c r="P28" s="136">
        <f>IFERROR('APPENDIX 16'!P28/NEPI!P28*100,"0.00")</f>
        <v>6.6684843999532593</v>
      </c>
      <c r="Q28" s="158">
        <f>IFERROR('APPENDIX 16'!Q28/NEPI!Q28*100,"0.00")</f>
        <v>49.938027848784792</v>
      </c>
    </row>
    <row r="29" spans="2:17" ht="27" customHeight="1" x14ac:dyDescent="0.3">
      <c r="B29" s="9" t="s">
        <v>220</v>
      </c>
      <c r="C29" s="136" t="str">
        <f>IFERROR('APPENDIX 16'!C29/NEPI!C29*100,"0.00")</f>
        <v>0.00</v>
      </c>
      <c r="D29" s="136">
        <f>IFERROR('APPENDIX 16'!D29/NEPI!D29*100,"0.00")</f>
        <v>68.352723822839167</v>
      </c>
      <c r="E29" s="136">
        <f>IFERROR('APPENDIX 16'!E29/NEPI!E29*100,"0.00")</f>
        <v>22.492514970059879</v>
      </c>
      <c r="F29" s="136">
        <f>IFERROR('APPENDIX 16'!F29/NEPI!F29*100,"0.00")</f>
        <v>84.75477821853589</v>
      </c>
      <c r="G29" s="136">
        <f>IFERROR('APPENDIX 16'!G29/NEPI!G29*100,"0.00")</f>
        <v>9.2236993270966678</v>
      </c>
      <c r="H29" s="136">
        <f>IFERROR('APPENDIX 16'!H29/NEPI!H29*100,"0.00")</f>
        <v>-3.6212938755075932</v>
      </c>
      <c r="I29" s="136">
        <f>IFERROR('APPENDIX 16'!I29/NEPI!I29*100,"0.00")</f>
        <v>80.346910751588098</v>
      </c>
      <c r="J29" s="136">
        <f>IFERROR('APPENDIX 16'!J29/NEPI!J29*100,"0.00")</f>
        <v>63.142676487174668</v>
      </c>
      <c r="K29" s="136">
        <f>IFERROR('APPENDIX 16'!K29/NEPI!K29*100,"0.00")</f>
        <v>0</v>
      </c>
      <c r="L29" s="136">
        <f>IFERROR('APPENDIX 16'!L29/NEPI!L29*100,"0.00")</f>
        <v>1234.9083895853423</v>
      </c>
      <c r="M29" s="136">
        <f>IFERROR('APPENDIX 16'!M29/NEPI!M29*100,"0.00")</f>
        <v>5.9815786655242587</v>
      </c>
      <c r="N29" s="136">
        <f>IFERROR('APPENDIX 16'!N29/NEPI!N29*100,"0.00")</f>
        <v>-2.7259813084112148</v>
      </c>
      <c r="O29" s="136" t="str">
        <f>IFERROR('APPENDIX 16'!O29/NEPI!O29*100,"0.00")</f>
        <v>0.00</v>
      </c>
      <c r="P29" s="136">
        <f>IFERROR('APPENDIX 16'!P29/NEPI!P29*100,"0.00")</f>
        <v>-2.7926761605326429</v>
      </c>
      <c r="Q29" s="158">
        <f>IFERROR('APPENDIX 16'!Q29/NEPI!Q29*100,"0.00")</f>
        <v>68.057302907930122</v>
      </c>
    </row>
    <row r="30" spans="2:17" ht="27" customHeight="1" x14ac:dyDescent="0.3">
      <c r="B30" s="9" t="s">
        <v>200</v>
      </c>
      <c r="C30" s="136">
        <f>IFERROR('APPENDIX 16'!C30/NEPI!C30*100,"0.00")</f>
        <v>52.586514448804856</v>
      </c>
      <c r="D30" s="136">
        <f>IFERROR('APPENDIX 16'!D30/NEPI!D30*100,"0.00")</f>
        <v>53.832869896092497</v>
      </c>
      <c r="E30" s="136">
        <f>IFERROR('APPENDIX 16'!E30/NEPI!E30*100,"0.00")</f>
        <v>32.722459784158012</v>
      </c>
      <c r="F30" s="136">
        <f>IFERROR('APPENDIX 16'!F30/NEPI!F30*100,"0.00")</f>
        <v>14.296615495107282</v>
      </c>
      <c r="G30" s="136">
        <f>IFERROR('APPENDIX 16'!G30/NEPI!G30*100,"0.00")</f>
        <v>70.679464379119153</v>
      </c>
      <c r="H30" s="136">
        <f>IFERROR('APPENDIX 16'!H30/NEPI!H30*100,"0.00")</f>
        <v>31.000370965747496</v>
      </c>
      <c r="I30" s="136">
        <f>IFERROR('APPENDIX 16'!I30/NEPI!I30*100,"0.00")</f>
        <v>53.043003527633125</v>
      </c>
      <c r="J30" s="136">
        <f>IFERROR('APPENDIX 16'!J30/NEPI!J30*100,"0.00")</f>
        <v>46.55962986932515</v>
      </c>
      <c r="K30" s="136" t="str">
        <f>IFERROR('APPENDIX 16'!K30/NEPI!K30*100,"0.00")</f>
        <v>0.00</v>
      </c>
      <c r="L30" s="136">
        <f>IFERROR('APPENDIX 16'!L30/NEPI!L30*100,"0.00")</f>
        <v>34.644601193705917</v>
      </c>
      <c r="M30" s="136">
        <f>IFERROR('APPENDIX 16'!M30/NEPI!M30*100,"0.00")</f>
        <v>-21.745104774991411</v>
      </c>
      <c r="N30" s="136">
        <f>IFERROR('APPENDIX 16'!N30/NEPI!N30*100,"0.00")</f>
        <v>-5.4869868526965391</v>
      </c>
      <c r="O30" s="136" t="str">
        <f>IFERROR('APPENDIX 16'!O30/NEPI!O30*100,"0.00")</f>
        <v>0.00</v>
      </c>
      <c r="P30" s="136">
        <f>IFERROR('APPENDIX 16'!P30/NEPI!P30*100,"0.00")</f>
        <v>21.758316361167683</v>
      </c>
      <c r="Q30" s="158">
        <f>IFERROR('APPENDIX 16'!Q30/NEPI!Q30*100,"0.00")</f>
        <v>44.909148285452218</v>
      </c>
    </row>
    <row r="31" spans="2:17" ht="27" customHeight="1" x14ac:dyDescent="0.3">
      <c r="B31" s="9" t="s">
        <v>37</v>
      </c>
      <c r="C31" s="136" t="str">
        <f>IFERROR('APPENDIX 16'!C31/NEPI!C31*100,"0.00")</f>
        <v>0.00</v>
      </c>
      <c r="D31" s="136">
        <f>IFERROR('APPENDIX 16'!D31/NEPI!D31*100,"0.00")</f>
        <v>537.55631838661225</v>
      </c>
      <c r="E31" s="136">
        <f>IFERROR('APPENDIX 16'!E31/NEPI!E31*100,"0.00")</f>
        <v>171.01496518002668</v>
      </c>
      <c r="F31" s="136">
        <f>IFERROR('APPENDIX 16'!F31/NEPI!F31*100,"0.00")</f>
        <v>71.748064016520402</v>
      </c>
      <c r="G31" s="136">
        <f>IFERROR('APPENDIX 16'!G31/NEPI!G31*100,"0.00")</f>
        <v>26.547282437951619</v>
      </c>
      <c r="H31" s="136">
        <f>IFERROR('APPENDIX 16'!H31/NEPI!H31*100,"0.00")</f>
        <v>87.497844827586206</v>
      </c>
      <c r="I31" s="136">
        <f>IFERROR('APPENDIX 16'!I31/NEPI!I31*100,"0.00")</f>
        <v>71.493269724035372</v>
      </c>
      <c r="J31" s="136">
        <f>IFERROR('APPENDIX 16'!J31/NEPI!J31*100,"0.00")</f>
        <v>76.024765276709331</v>
      </c>
      <c r="K31" s="136" t="str">
        <f>IFERROR('APPENDIX 16'!K31/NEPI!K31*100,"0.00")</f>
        <v>0.00</v>
      </c>
      <c r="L31" s="136">
        <f>IFERROR('APPENDIX 16'!L31/NEPI!L31*100,"0.00")</f>
        <v>19.142289122408407</v>
      </c>
      <c r="M31" s="136">
        <f>IFERROR('APPENDIX 16'!M31/NEPI!M31*100,"0.00")</f>
        <v>104.09230973863308</v>
      </c>
      <c r="N31" s="136">
        <f>IFERROR('APPENDIX 16'!N31/NEPI!N31*100,"0.00")</f>
        <v>31.985707699400646</v>
      </c>
      <c r="O31" s="136" t="str">
        <f>IFERROR('APPENDIX 16'!O31/NEPI!O31*100,"0.00")</f>
        <v>0.00</v>
      </c>
      <c r="P31" s="136">
        <f>IFERROR('APPENDIX 16'!P31/NEPI!P31*100,"0.00")</f>
        <v>42.219963866305335</v>
      </c>
      <c r="Q31" s="158">
        <f>IFERROR('APPENDIX 16'!Q31/NEPI!Q31*100,"0.00")</f>
        <v>76.004175671692323</v>
      </c>
    </row>
    <row r="32" spans="2:17" ht="27" customHeight="1" x14ac:dyDescent="0.3">
      <c r="B32" s="9" t="s">
        <v>141</v>
      </c>
      <c r="C32" s="136" t="str">
        <f>IFERROR('APPENDIX 16'!C32/NEPI!C32*100,"0.00")</f>
        <v>0.00</v>
      </c>
      <c r="D32" s="136">
        <f>IFERROR('APPENDIX 16'!D32/NEPI!D32*100,"0.00")</f>
        <v>198.44454814123503</v>
      </c>
      <c r="E32" s="136">
        <f>IFERROR('APPENDIX 16'!E32/NEPI!E32*100,"0.00")</f>
        <v>23.443223443223442</v>
      </c>
      <c r="F32" s="136">
        <f>IFERROR('APPENDIX 16'!F32/NEPI!F32*100,"0.00")</f>
        <v>23.718757651667829</v>
      </c>
      <c r="G32" s="136">
        <f>IFERROR('APPENDIX 16'!G32/NEPI!G32*100,"0.00")</f>
        <v>130.14354066985646</v>
      </c>
      <c r="H32" s="136">
        <f>IFERROR('APPENDIX 16'!H32/NEPI!H32*100,"0.00")</f>
        <v>0</v>
      </c>
      <c r="I32" s="136">
        <f>IFERROR('APPENDIX 16'!I32/NEPI!I32*100,"0.00")</f>
        <v>102.93536254066818</v>
      </c>
      <c r="J32" s="136">
        <f>IFERROR('APPENDIX 16'!J32/NEPI!J32*100,"0.00")</f>
        <v>63.846261531109263</v>
      </c>
      <c r="K32" s="136" t="str">
        <f>IFERROR('APPENDIX 16'!K32/NEPI!K32*100,"0.00")</f>
        <v>0.00</v>
      </c>
      <c r="L32" s="136">
        <f>IFERROR('APPENDIX 16'!L32/NEPI!L32*100,"0.00")</f>
        <v>24.275205538727825</v>
      </c>
      <c r="M32" s="136">
        <f>IFERROR('APPENDIX 16'!M32/NEPI!M32*100,"0.00")</f>
        <v>3.9356590766659707</v>
      </c>
      <c r="N32" s="136">
        <f>IFERROR('APPENDIX 16'!N32/NEPI!N32*100,"0.00")</f>
        <v>-7.4843366929991824</v>
      </c>
      <c r="O32" s="136">
        <f>IFERROR('APPENDIX 16'!O32/NEPI!O32*100,"0.00")</f>
        <v>88.075698431942016</v>
      </c>
      <c r="P32" s="136">
        <f>IFERROR('APPENDIX 16'!P32/NEPI!P32*100,"0.00")</f>
        <v>1678.2683982683984</v>
      </c>
      <c r="Q32" s="158">
        <f>IFERROR('APPENDIX 16'!Q32/NEPI!Q32*100,"0.00")</f>
        <v>75.271734149604995</v>
      </c>
    </row>
    <row r="33" spans="2:17" ht="27" customHeight="1" x14ac:dyDescent="0.3">
      <c r="B33" s="9" t="s">
        <v>156</v>
      </c>
      <c r="C33" s="136" t="str">
        <f>IFERROR('APPENDIX 16'!C33/NEPI!C33*100,"0.00")</f>
        <v>0.00</v>
      </c>
      <c r="D33" s="136">
        <f>IFERROR('APPENDIX 16'!D33/NEPI!D33*100,"0.00")</f>
        <v>4.6546546546546548</v>
      </c>
      <c r="E33" s="136">
        <f>IFERROR('APPENDIX 16'!E33/NEPI!E33*100,"0.00")</f>
        <v>11.039861351819757</v>
      </c>
      <c r="F33" s="136">
        <f>IFERROR('APPENDIX 16'!F33/NEPI!F33*100,"0.00")</f>
        <v>4.1338081912999236</v>
      </c>
      <c r="G33" s="136">
        <f>IFERROR('APPENDIX 16'!G33/NEPI!G33*100,"0.00")</f>
        <v>15.330201414763216</v>
      </c>
      <c r="H33" s="136">
        <f>IFERROR('APPENDIX 16'!H33/NEPI!H33*100,"0.00")</f>
        <v>40.751936519931988</v>
      </c>
      <c r="I33" s="136">
        <f>IFERROR('APPENDIX 16'!I33/NEPI!I33*100,"0.00")</f>
        <v>87.742701984648562</v>
      </c>
      <c r="J33" s="136">
        <f>IFERROR('APPENDIX 16'!J33/NEPI!J33*100,"0.00")</f>
        <v>50.918807892873872</v>
      </c>
      <c r="K33" s="136" t="str">
        <f>IFERROR('APPENDIX 16'!K33/NEPI!K33*100,"0.00")</f>
        <v>0.00</v>
      </c>
      <c r="L33" s="136">
        <f>IFERROR('APPENDIX 16'!L33/NEPI!L33*100,"0.00")</f>
        <v>9.0609109596451365</v>
      </c>
      <c r="M33" s="136">
        <f>IFERROR('APPENDIX 16'!M33/NEPI!M33*100,"0.00")</f>
        <v>4.1984492214587403</v>
      </c>
      <c r="N33" s="136">
        <f>IFERROR('APPENDIX 16'!N33/NEPI!N33*100,"0.00")</f>
        <v>43.92291867836601</v>
      </c>
      <c r="O33" s="136" t="str">
        <f>IFERROR('APPENDIX 16'!O33/NEPI!O33*100,"0.00")</f>
        <v>0.00</v>
      </c>
      <c r="P33" s="136">
        <f>IFERROR('APPENDIX 16'!P33/NEPI!P33*100,"0.00")</f>
        <v>-166.64206642066421</v>
      </c>
      <c r="Q33" s="158">
        <f>IFERROR('APPENDIX 16'!Q33/NEPI!Q33*100,"0.00")</f>
        <v>61.248932966305716</v>
      </c>
    </row>
    <row r="34" spans="2:17" ht="27" customHeight="1" x14ac:dyDescent="0.3">
      <c r="B34" s="9" t="s">
        <v>142</v>
      </c>
      <c r="C34" s="136" t="str">
        <f>IFERROR('APPENDIX 16'!C34/NEPI!C34*100,"0.00")</f>
        <v>0.00</v>
      </c>
      <c r="D34" s="136">
        <f>IFERROR('APPENDIX 16'!D34/NEPI!D34*100,"0.00")</f>
        <v>28.110161443494775</v>
      </c>
      <c r="E34" s="136">
        <f>IFERROR('APPENDIX 16'!E34/NEPI!E34*100,"0.00")</f>
        <v>-27.351598173515985</v>
      </c>
      <c r="F34" s="136">
        <f>IFERROR('APPENDIX 16'!F34/NEPI!F34*100,"0.00")</f>
        <v>36.076540136901059</v>
      </c>
      <c r="G34" s="136">
        <f>IFERROR('APPENDIX 16'!G34/NEPI!G34*100,"0.00")</f>
        <v>0.40549378678875081</v>
      </c>
      <c r="H34" s="136">
        <f>IFERROR('APPENDIX 16'!H34/NEPI!H34*100,"0.00")</f>
        <v>7.0030729419375701</v>
      </c>
      <c r="I34" s="136">
        <f>IFERROR('APPENDIX 16'!I34/NEPI!I34*100,"0.00")</f>
        <v>100.34681345254384</v>
      </c>
      <c r="J34" s="136">
        <f>IFERROR('APPENDIX 16'!J34/NEPI!J34*100,"0.00")</f>
        <v>46.193057459038187</v>
      </c>
      <c r="K34" s="136">
        <f>IFERROR('APPENDIX 16'!K34/NEPI!K34*100,"0.00")</f>
        <v>343.68482604034693</v>
      </c>
      <c r="L34" s="136">
        <f>IFERROR('APPENDIX 16'!L34/NEPI!L34*100,"0.00")</f>
        <v>2.5540447396453412</v>
      </c>
      <c r="M34" s="136">
        <f>IFERROR('APPENDIX 16'!M34/NEPI!M34*100,"0.00")</f>
        <v>24.809866392600206</v>
      </c>
      <c r="N34" s="136">
        <f>IFERROR('APPENDIX 16'!N34/NEPI!N34*100,"0.00")</f>
        <v>25.984932691120164</v>
      </c>
      <c r="O34" s="136">
        <f>IFERROR('APPENDIX 16'!O34/NEPI!O34*100,"0.00")</f>
        <v>72.613146866016464</v>
      </c>
      <c r="P34" s="136">
        <f>IFERROR('APPENDIX 16'!P34/NEPI!P34*100,"0.00")</f>
        <v>4.1905034324942791</v>
      </c>
      <c r="Q34" s="158">
        <f>IFERROR('APPENDIX 16'!Q34/NEPI!Q34*100,"0.00")</f>
        <v>72.952696273421822</v>
      </c>
    </row>
    <row r="35" spans="2:17" ht="27" customHeight="1" x14ac:dyDescent="0.3">
      <c r="B35" s="9" t="s">
        <v>143</v>
      </c>
      <c r="C35" s="136" t="str">
        <f>IFERROR('APPENDIX 16'!C35/NEPI!C35*100,"0.00")</f>
        <v>0.00</v>
      </c>
      <c r="D35" s="136">
        <f>IFERROR('APPENDIX 16'!D35/NEPI!D35*100,"0.00")</f>
        <v>132.49806251614572</v>
      </c>
      <c r="E35" s="136">
        <f>IFERROR('APPENDIX 16'!E35/NEPI!E35*100,"0.00")</f>
        <v>35.723647257067967</v>
      </c>
      <c r="F35" s="136">
        <f>IFERROR('APPENDIX 16'!F35/NEPI!F35*100,"0.00")</f>
        <v>54.745156115019135</v>
      </c>
      <c r="G35" s="136">
        <f>IFERROR('APPENDIX 16'!G35/NEPI!G35*100,"0.00")</f>
        <v>52.69666781174854</v>
      </c>
      <c r="H35" s="136">
        <f>IFERROR('APPENDIX 16'!H35/NEPI!H35*100,"0.00")</f>
        <v>97.259231062047974</v>
      </c>
      <c r="I35" s="136">
        <f>IFERROR('APPENDIX 16'!I35/NEPI!I35*100,"0.00")</f>
        <v>69.920905056281697</v>
      </c>
      <c r="J35" s="136">
        <f>IFERROR('APPENDIX 16'!J35/NEPI!J35*100,"0.00")</f>
        <v>41.474684315238136</v>
      </c>
      <c r="K35" s="136" t="str">
        <f>IFERROR('APPENDIX 16'!K35/NEPI!K35*100,"0.00")</f>
        <v>0.00</v>
      </c>
      <c r="L35" s="136">
        <f>IFERROR('APPENDIX 16'!L35/NEPI!L35*100,"0.00")</f>
        <v>45.764481847779351</v>
      </c>
      <c r="M35" s="136">
        <f>IFERROR('APPENDIX 16'!M35/NEPI!M35*100,"0.00")</f>
        <v>40.892070484581502</v>
      </c>
      <c r="N35" s="136">
        <f>IFERROR('APPENDIX 16'!N35/NEPI!N35*100,"0.00")</f>
        <v>45.774072561179395</v>
      </c>
      <c r="O35" s="136">
        <f>IFERROR('APPENDIX 16'!O35/NEPI!O35*100,"0.00")</f>
        <v>87.979027846711091</v>
      </c>
      <c r="P35" s="136">
        <f>IFERROR('APPENDIX 16'!P35/NEPI!P35*100,"0.00")</f>
        <v>31.079192315698695</v>
      </c>
      <c r="Q35" s="158">
        <f>IFERROR('APPENDIX 16'!Q35/NEPI!Q35*100,"0.00")</f>
        <v>65.311955728694016</v>
      </c>
    </row>
    <row r="36" spans="2:17" ht="27" customHeight="1" x14ac:dyDescent="0.3">
      <c r="B36" s="9" t="s">
        <v>157</v>
      </c>
      <c r="C36" s="136" t="str">
        <f>IFERROR('APPENDIX 16'!C36/NEPI!C36*100,"0.00")</f>
        <v>0.00</v>
      </c>
      <c r="D36" s="136">
        <f>IFERROR('APPENDIX 16'!D36/NEPI!D36*100,"0.00")</f>
        <v>98.604889287085626</v>
      </c>
      <c r="E36" s="136">
        <f>IFERROR('APPENDIX 16'!E36/NEPI!E36*100,"0.00")</f>
        <v>7.1161424734556595</v>
      </c>
      <c r="F36" s="136">
        <f>IFERROR('APPENDIX 16'!F36/NEPI!F36*100,"0.00")</f>
        <v>27.490039840637447</v>
      </c>
      <c r="G36" s="136">
        <f>IFERROR('APPENDIX 16'!G36/NEPI!G36*100,"0.00")</f>
        <v>20.33260360256558</v>
      </c>
      <c r="H36" s="136">
        <f>IFERROR('APPENDIX 16'!H36/NEPI!H36*100,"0.00")</f>
        <v>38.375956504228753</v>
      </c>
      <c r="I36" s="136">
        <f>IFERROR('APPENDIX 16'!I36/NEPI!I36*100,"0.00")</f>
        <v>69.01336818452225</v>
      </c>
      <c r="J36" s="136">
        <f>IFERROR('APPENDIX 16'!J36/NEPI!J36*100,"0.00")</f>
        <v>-20.938124680396076</v>
      </c>
      <c r="K36" s="136">
        <f>IFERROR('APPENDIX 16'!K36/NEPI!K36*100,"0.00")</f>
        <v>161.54757989889796</v>
      </c>
      <c r="L36" s="136">
        <f>IFERROR('APPENDIX 16'!L36/NEPI!L36*100,"0.00")</f>
        <v>5.8662832494608192</v>
      </c>
      <c r="M36" s="136">
        <f>IFERROR('APPENDIX 16'!M36/NEPI!M36*100,"0.00")</f>
        <v>20.220321785766053</v>
      </c>
      <c r="N36" s="136">
        <f>IFERROR('APPENDIX 16'!N36/NEPI!N36*100,"0.00")</f>
        <v>12.972486962776477</v>
      </c>
      <c r="O36" s="136">
        <f>IFERROR('APPENDIX 16'!O36/NEPI!O36*100,"0.00")</f>
        <v>85.576460721274813</v>
      </c>
      <c r="P36" s="136">
        <f>IFERROR('APPENDIX 16'!P36/NEPI!P36*100,"0.00")</f>
        <v>-26.661136457901286</v>
      </c>
      <c r="Q36" s="158">
        <f>IFERROR('APPENDIX 16'!Q36/NEPI!Q36*100,"0.00")</f>
        <v>58.016304888838633</v>
      </c>
    </row>
    <row r="37" spans="2:17" ht="27" customHeight="1" x14ac:dyDescent="0.3">
      <c r="B37" s="9" t="s">
        <v>38</v>
      </c>
      <c r="C37" s="136" t="str">
        <f>IFERROR('APPENDIX 16'!C37/NEPI!C37*100,"0.00")</f>
        <v>0.00</v>
      </c>
      <c r="D37" s="136">
        <f>IFERROR('APPENDIX 16'!D37/NEPI!D37*100,"0.00")</f>
        <v>316.14420062695928</v>
      </c>
      <c r="E37" s="136">
        <f>IFERROR('APPENDIX 16'!E37/NEPI!E37*100,"0.00")</f>
        <v>-14.853612677947892</v>
      </c>
      <c r="F37" s="136">
        <f>IFERROR('APPENDIX 16'!F37/NEPI!F37*100,"0.00")</f>
        <v>-64.846165170027973</v>
      </c>
      <c r="G37" s="136">
        <f>IFERROR('APPENDIX 16'!G37/NEPI!G37*100,"0.00")</f>
        <v>-61.240029006526463</v>
      </c>
      <c r="H37" s="136">
        <f>IFERROR('APPENDIX 16'!H37/NEPI!H37*100,"0.00")</f>
        <v>17.516743946419371</v>
      </c>
      <c r="I37" s="136">
        <f>IFERROR('APPENDIX 16'!I37/NEPI!I37*100,"0.00")</f>
        <v>17.281453824702115</v>
      </c>
      <c r="J37" s="136">
        <f>IFERROR('APPENDIX 16'!J37/NEPI!J37*100,"0.00")</f>
        <v>71.512619063164223</v>
      </c>
      <c r="K37" s="136" t="str">
        <f>IFERROR('APPENDIX 16'!K37/NEPI!K37*100,"0.00")</f>
        <v>0.00</v>
      </c>
      <c r="L37" s="136">
        <f>IFERROR('APPENDIX 16'!L37/NEPI!L37*100,"0.00")</f>
        <v>-54.093567251461991</v>
      </c>
      <c r="M37" s="136">
        <f>IFERROR('APPENDIX 16'!M37/NEPI!M37*100,"0.00")</f>
        <v>38.992930998100867</v>
      </c>
      <c r="N37" s="136">
        <f>IFERROR('APPENDIX 16'!N37/NEPI!N37*100,"0.00")</f>
        <v>-15.824099722991688</v>
      </c>
      <c r="O37" s="136">
        <f>IFERROR('APPENDIX 16'!O37/NEPI!O37*100,"0.00")</f>
        <v>234.62337043466422</v>
      </c>
      <c r="P37" s="136">
        <f>IFERROR('APPENDIX 16'!P37/NEPI!P37*100,"0.00")</f>
        <v>31.771439934096524</v>
      </c>
      <c r="Q37" s="158">
        <f>IFERROR('APPENDIX 16'!Q37/NEPI!Q37*100,"0.00")</f>
        <v>44.394456438470648</v>
      </c>
    </row>
    <row r="38" spans="2:17" ht="27" customHeight="1" x14ac:dyDescent="0.3">
      <c r="B38" s="9" t="s">
        <v>39</v>
      </c>
      <c r="C38" s="136" t="str">
        <f>IFERROR('APPENDIX 16'!C38/NEPI!C38*100,"0.00")</f>
        <v>0.00</v>
      </c>
      <c r="D38" s="136">
        <f>IFERROR('APPENDIX 16'!D38/NEPI!D38*100,"0.00")</f>
        <v>123.56402712037865</v>
      </c>
      <c r="E38" s="136">
        <f>IFERROR('APPENDIX 16'!E38/NEPI!E38*100,"0.00")</f>
        <v>50.44686382840429</v>
      </c>
      <c r="F38" s="136">
        <f>IFERROR('APPENDIX 16'!F38/NEPI!F38*100,"0.00")</f>
        <v>28.69737356996524</v>
      </c>
      <c r="G38" s="136">
        <f>IFERROR('APPENDIX 16'!G38/NEPI!G38*100,"0.00")</f>
        <v>49.174367520072714</v>
      </c>
      <c r="H38" s="136">
        <f>IFERROR('APPENDIX 16'!H38/NEPI!H38*100,"0.00")</f>
        <v>26.818886501482307</v>
      </c>
      <c r="I38" s="136">
        <f>IFERROR('APPENDIX 16'!I38/NEPI!I38*100,"0.00")</f>
        <v>31.109168379683226</v>
      </c>
      <c r="J38" s="136">
        <f>IFERROR('APPENDIX 16'!J38/NEPI!J38*100,"0.00")</f>
        <v>56.10810127115964</v>
      </c>
      <c r="K38" s="136" t="str">
        <f>IFERROR('APPENDIX 16'!K38/NEPI!K38*100,"0.00")</f>
        <v>0.00</v>
      </c>
      <c r="L38" s="136">
        <f>IFERROR('APPENDIX 16'!L38/NEPI!L38*100,"0.00")</f>
        <v>0.1493550577053632</v>
      </c>
      <c r="M38" s="136">
        <f>IFERROR('APPENDIX 16'!M38/NEPI!M38*100,"0.00")</f>
        <v>31.080557965694457</v>
      </c>
      <c r="N38" s="136">
        <f>IFERROR('APPENDIX 16'!N38/NEPI!N38*100,"0.00")</f>
        <v>39.41430742922288</v>
      </c>
      <c r="O38" s="136">
        <f>IFERROR('APPENDIX 16'!O38/NEPI!O38*100,"0.00")</f>
        <v>34.831834831834826</v>
      </c>
      <c r="P38" s="136">
        <f>IFERROR('APPENDIX 16'!P38/NEPI!P38*100,"0.00")</f>
        <v>-31.802469135802468</v>
      </c>
      <c r="Q38" s="158">
        <f>IFERROR('APPENDIX 16'!Q38/NEPI!Q38*100,"0.00")</f>
        <v>38.087703508720992</v>
      </c>
    </row>
    <row r="39" spans="2:17" ht="27" customHeight="1" x14ac:dyDescent="0.3">
      <c r="B39" s="9" t="s">
        <v>40</v>
      </c>
      <c r="C39" s="136" t="str">
        <f>IFERROR('APPENDIX 16'!C39/NEPI!C39*100,"0.00")</f>
        <v>0.00</v>
      </c>
      <c r="D39" s="136">
        <f>IFERROR('APPENDIX 16'!D39/NEPI!D39*100,"0.00")</f>
        <v>92.24441833137486</v>
      </c>
      <c r="E39" s="136">
        <f>IFERROR('APPENDIX 16'!E39/NEPI!E39*100,"0.00")</f>
        <v>5.0012638572924564</v>
      </c>
      <c r="F39" s="136">
        <f>IFERROR('APPENDIX 16'!F39/NEPI!F39*100,"0.00")</f>
        <v>-1.6126513080827802</v>
      </c>
      <c r="G39" s="136">
        <f>IFERROR('APPENDIX 16'!G39/NEPI!G39*100,"0.00")</f>
        <v>20.883073155800428</v>
      </c>
      <c r="H39" s="136">
        <f>IFERROR('APPENDIX 16'!H39/NEPI!H39*100,"0.00")</f>
        <v>10.701452897984689</v>
      </c>
      <c r="I39" s="136">
        <f>IFERROR('APPENDIX 16'!I39/NEPI!I39*100,"0.00")</f>
        <v>115.42012973594149</v>
      </c>
      <c r="J39" s="136">
        <f>IFERROR('APPENDIX 16'!J39/NEPI!J39*100,"0.00")</f>
        <v>47.792037521900134</v>
      </c>
      <c r="K39" s="136" t="str">
        <f>IFERROR('APPENDIX 16'!K39/NEPI!K39*100,"0.00")</f>
        <v>0.00</v>
      </c>
      <c r="L39" s="136">
        <f>IFERROR('APPENDIX 16'!L39/NEPI!L39*100,"0.00")</f>
        <v>14.182545897502827</v>
      </c>
      <c r="M39" s="136">
        <f>IFERROR('APPENDIX 16'!M39/NEPI!M39*100,"0.00")</f>
        <v>59.496507183339922</v>
      </c>
      <c r="N39" s="136">
        <f>IFERROR('APPENDIX 16'!N39/NEPI!N39*100,"0.00")</f>
        <v>1.739483205417981</v>
      </c>
      <c r="O39" s="136">
        <f>IFERROR('APPENDIX 16'!O39/NEPI!O39*100,"0.00")</f>
        <v>69.90641987201542</v>
      </c>
      <c r="P39" s="136">
        <f>IFERROR('APPENDIX 16'!P39/NEPI!P39*100,"0.00")</f>
        <v>147.17989313279242</v>
      </c>
      <c r="Q39" s="158">
        <f>IFERROR('APPENDIX 16'!Q39/NEPI!Q39*100,"0.00")</f>
        <v>53.593405458598845</v>
      </c>
    </row>
    <row r="40" spans="2:17" ht="27" customHeight="1" x14ac:dyDescent="0.3">
      <c r="B40" s="9" t="s">
        <v>41</v>
      </c>
      <c r="C40" s="136" t="str">
        <f>IFERROR('APPENDIX 16'!C40/NEPI!C40*100,"0.00")</f>
        <v>0.00</v>
      </c>
      <c r="D40" s="136">
        <f>IFERROR('APPENDIX 16'!D40/NEPI!D40*100,"0.00")</f>
        <v>5.1161952801297064</v>
      </c>
      <c r="E40" s="136">
        <f>IFERROR('APPENDIX 16'!E40/NEPI!E40*100,"0.00")</f>
        <v>57.470210815765356</v>
      </c>
      <c r="F40" s="136">
        <f>IFERROR('APPENDIX 16'!F40/NEPI!F40*100,"0.00")</f>
        <v>18.080638387232256</v>
      </c>
      <c r="G40" s="136">
        <f>IFERROR('APPENDIX 16'!G40/NEPI!G40*100,"0.00")</f>
        <v>6.6387040786809379</v>
      </c>
      <c r="H40" s="136">
        <f>IFERROR('APPENDIX 16'!H40/NEPI!H40*100,"0.00")</f>
        <v>-0.85653104925053536</v>
      </c>
      <c r="I40" s="136">
        <f>IFERROR('APPENDIX 16'!I40/NEPI!I40*100,"0.00")</f>
        <v>59.769234537333503</v>
      </c>
      <c r="J40" s="136">
        <f>IFERROR('APPENDIX 16'!J40/NEPI!J40*100,"0.00")</f>
        <v>53.091290437454965</v>
      </c>
      <c r="K40" s="136" t="str">
        <f>IFERROR('APPENDIX 16'!K40/NEPI!K40*100,"0.00")</f>
        <v>0.00</v>
      </c>
      <c r="L40" s="136">
        <f>IFERROR('APPENDIX 16'!L40/NEPI!L40*100,"0.00")</f>
        <v>9.1372756579897025</v>
      </c>
      <c r="M40" s="136">
        <f>IFERROR('APPENDIX 16'!M40/NEPI!M40*100,"0.00")</f>
        <v>0.75839653304442034</v>
      </c>
      <c r="N40" s="136">
        <f>IFERROR('APPENDIX 16'!N40/NEPI!N40*100,"0.00")</f>
        <v>4.2973177181715148</v>
      </c>
      <c r="O40" s="136" t="str">
        <f>IFERROR('APPENDIX 16'!O40/NEPI!O40*100,"0.00")</f>
        <v>0.00</v>
      </c>
      <c r="P40" s="136">
        <f>IFERROR('APPENDIX 16'!P40/NEPI!P40*100,"0.00")</f>
        <v>2.7516616730378485</v>
      </c>
      <c r="Q40" s="158">
        <f>IFERROR('APPENDIX 16'!Q40/NEPI!Q40*100,"0.00")</f>
        <v>51.591648858202397</v>
      </c>
    </row>
    <row r="41" spans="2:17" ht="27" customHeight="1" x14ac:dyDescent="0.3">
      <c r="B41" s="9" t="s">
        <v>42</v>
      </c>
      <c r="C41" s="136" t="str">
        <f>IFERROR('APPENDIX 16'!C41/NEPI!C41*100,"0.00")</f>
        <v>0.00</v>
      </c>
      <c r="D41" s="136">
        <f>IFERROR('APPENDIX 16'!D41/NEPI!D41*100,"0.00")</f>
        <v>3689.4736842105258</v>
      </c>
      <c r="E41" s="136">
        <f>IFERROR('APPENDIX 16'!E41/NEPI!E41*100,"0.00")</f>
        <v>100</v>
      </c>
      <c r="F41" s="136">
        <f>IFERROR('APPENDIX 16'!F41/NEPI!F41*100,"0.00")</f>
        <v>103.90345087686215</v>
      </c>
      <c r="G41" s="136">
        <f>IFERROR('APPENDIX 16'!G41/NEPI!G41*100,"0.00")</f>
        <v>238.99280575539569</v>
      </c>
      <c r="H41" s="136">
        <f>IFERROR('APPENDIX 16'!H41/NEPI!H41*100,"0.00")</f>
        <v>38.044831880448321</v>
      </c>
      <c r="I41" s="136">
        <f>IFERROR('APPENDIX 16'!I41/NEPI!I41*100,"0.00")</f>
        <v>38.642669162675709</v>
      </c>
      <c r="J41" s="136">
        <f>IFERROR('APPENDIX 16'!J41/NEPI!J41*100,"0.00")</f>
        <v>157.822184111409</v>
      </c>
      <c r="K41" s="136">
        <f>IFERROR('APPENDIX 16'!K41/NEPI!K41*100,"0.00")</f>
        <v>0</v>
      </c>
      <c r="L41" s="136">
        <f>IFERROR('APPENDIX 16'!L41/NEPI!L41*100,"0.00")</f>
        <v>183.08270676691728</v>
      </c>
      <c r="M41" s="136">
        <f>IFERROR('APPENDIX 16'!M41/NEPI!M41*100,"0.00")</f>
        <v>14.707520891364902</v>
      </c>
      <c r="N41" s="136">
        <f>IFERROR('APPENDIX 16'!N41/NEPI!N41*100,"0.00")</f>
        <v>1537.7707581227437</v>
      </c>
      <c r="O41" s="136">
        <f>IFERROR('APPENDIX 16'!O41/NEPI!O41*100,"0.00")</f>
        <v>-10.430073460982516</v>
      </c>
      <c r="P41" s="136">
        <f>IFERROR('APPENDIX 16'!P41/NEPI!P41*100,"0.00")</f>
        <v>7.909045971329709</v>
      </c>
      <c r="Q41" s="158">
        <f>IFERROR('APPENDIX 16'!Q41/NEPI!Q41*100,"0.00")</f>
        <v>58.450397462022771</v>
      </c>
    </row>
    <row r="42" spans="2:17" ht="27" customHeight="1" x14ac:dyDescent="0.3">
      <c r="B42" s="9" t="s">
        <v>43</v>
      </c>
      <c r="C42" s="136">
        <f>IFERROR('APPENDIX 16'!C42/NEPI!C42*100,"0.00")</f>
        <v>5.1020408163265305</v>
      </c>
      <c r="D42" s="136">
        <f>IFERROR('APPENDIX 16'!D42/NEPI!D42*100,"0.00")</f>
        <v>2.1464221194770201</v>
      </c>
      <c r="E42" s="136">
        <f>IFERROR('APPENDIX 16'!E42/NEPI!E42*100,"0.00")</f>
        <v>22.248394506164161</v>
      </c>
      <c r="F42" s="136">
        <f>IFERROR('APPENDIX 16'!F42/NEPI!F42*100,"0.00")</f>
        <v>19.065659583622153</v>
      </c>
      <c r="G42" s="136">
        <f>IFERROR('APPENDIX 16'!G42/NEPI!G42*100,"0.00")</f>
        <v>64.498275447180546</v>
      </c>
      <c r="H42" s="136">
        <f>IFERROR('APPENDIX 16'!H42/NEPI!H42*100,"0.00")</f>
        <v>40.390455531453362</v>
      </c>
      <c r="I42" s="136">
        <f>IFERROR('APPENDIX 16'!I42/NEPI!I42*100,"0.00")</f>
        <v>79.341454770170301</v>
      </c>
      <c r="J42" s="136">
        <f>IFERROR('APPENDIX 16'!J42/NEPI!J42*100,"0.00")</f>
        <v>50.081415752331516</v>
      </c>
      <c r="K42" s="136" t="str">
        <f>IFERROR('APPENDIX 16'!K42/NEPI!K42*100,"0.00")</f>
        <v>0.00</v>
      </c>
      <c r="L42" s="136">
        <f>IFERROR('APPENDIX 16'!L42/NEPI!L42*100,"0.00")</f>
        <v>18.752912201291352</v>
      </c>
      <c r="M42" s="136">
        <f>IFERROR('APPENDIX 16'!M42/NEPI!M42*100,"0.00")</f>
        <v>10.719511481358644</v>
      </c>
      <c r="N42" s="136">
        <f>IFERROR('APPENDIX 16'!N42/NEPI!N42*100,"0.00")</f>
        <v>-1.9961540847341979</v>
      </c>
      <c r="O42" s="136">
        <f>IFERROR('APPENDIX 16'!O42/NEPI!O42*100,"0.00")</f>
        <v>76.500833833633507</v>
      </c>
      <c r="P42" s="136">
        <f>IFERROR('APPENDIX 16'!P42/NEPI!P42*100,"0.00")</f>
        <v>46.087536559084612</v>
      </c>
      <c r="Q42" s="158">
        <f>IFERROR('APPENDIX 16'!Q42/NEPI!Q42*100,"0.00")</f>
        <v>66.88547982884478</v>
      </c>
    </row>
    <row r="43" spans="2:17" ht="27" customHeight="1" x14ac:dyDescent="0.3">
      <c r="B43" s="9" t="s">
        <v>44</v>
      </c>
      <c r="C43" s="136" t="str">
        <f>IFERROR('APPENDIX 16'!C43/NEPI!C43*100,"0.00")</f>
        <v>0.00</v>
      </c>
      <c r="D43" s="136">
        <f>IFERROR('APPENDIX 16'!D43/NEPI!D43*100,"0.00")</f>
        <v>29583.098591549293</v>
      </c>
      <c r="E43" s="136">
        <f>IFERROR('APPENDIX 16'!E43/NEPI!E43*100,"0.00")</f>
        <v>0</v>
      </c>
      <c r="F43" s="136">
        <f>IFERROR('APPENDIX 16'!F43/NEPI!F43*100,"0.00")</f>
        <v>0</v>
      </c>
      <c r="G43" s="136">
        <f>IFERROR('APPENDIX 16'!G43/NEPI!G43*100,"0.00")</f>
        <v>8.185053380782918</v>
      </c>
      <c r="H43" s="136">
        <f>IFERROR('APPENDIX 16'!H43/NEPI!H43*100,"0.00")</f>
        <v>-218.42105263157893</v>
      </c>
      <c r="I43" s="136">
        <f>IFERROR('APPENDIX 16'!I43/NEPI!I43*100,"0.00")</f>
        <v>51.229072436373457</v>
      </c>
      <c r="J43" s="136">
        <f>IFERROR('APPENDIX 16'!J43/NEPI!J43*100,"0.00")</f>
        <v>146.3861533132083</v>
      </c>
      <c r="K43" s="136">
        <f>IFERROR('APPENDIX 16'!K43/NEPI!K43*100,"0.00")</f>
        <v>51.308366968648947</v>
      </c>
      <c r="L43" s="136">
        <f>IFERROR('APPENDIX 16'!L43/NEPI!L43*100,"0.00")</f>
        <v>6.666666666666667</v>
      </c>
      <c r="M43" s="136">
        <f>IFERROR('APPENDIX 16'!M43/NEPI!M43*100,"0.00")</f>
        <v>7.1428571428571423</v>
      </c>
      <c r="N43" s="136">
        <f>IFERROR('APPENDIX 16'!N43/NEPI!N43*100,"0.00")</f>
        <v>182.33333333333331</v>
      </c>
      <c r="O43" s="136" t="str">
        <f>IFERROR('APPENDIX 16'!O43/NEPI!O43*100,"0.00")</f>
        <v>0.00</v>
      </c>
      <c r="P43" s="136">
        <f>IFERROR('APPENDIX 16'!P43/NEPI!P43*100,"0.00")</f>
        <v>-8.6601307189542478</v>
      </c>
      <c r="Q43" s="158">
        <f>IFERROR('APPENDIX 16'!Q43/NEPI!Q43*100,"0.00")</f>
        <v>61.600794851702254</v>
      </c>
    </row>
    <row r="44" spans="2:17" ht="27" customHeight="1" x14ac:dyDescent="0.3">
      <c r="B44" s="137" t="s">
        <v>45</v>
      </c>
      <c r="C44" s="138">
        <f>IFERROR('APPENDIX 16'!C44/NEPI!C44*100,"0.00")</f>
        <v>36.200677063100059</v>
      </c>
      <c r="D44" s="138">
        <f>IFERROR('APPENDIX 16'!D44/NEPI!D44*100,"0.00")</f>
        <v>80.35728864604657</v>
      </c>
      <c r="E44" s="138">
        <f>IFERROR('APPENDIX 16'!E44/NEPI!E44*100,"0.00")</f>
        <v>34.018884059083021</v>
      </c>
      <c r="F44" s="138">
        <f>IFERROR('APPENDIX 16'!F44/NEPI!F44*100,"0.00")</f>
        <v>31.137435653063779</v>
      </c>
      <c r="G44" s="138">
        <f>IFERROR('APPENDIX 16'!G44/NEPI!G44*100,"0.00")</f>
        <v>48.368705614698193</v>
      </c>
      <c r="H44" s="138">
        <f>IFERROR('APPENDIX 16'!H44/NEPI!H44*100,"0.00")</f>
        <v>34.499388113414625</v>
      </c>
      <c r="I44" s="138">
        <f>IFERROR('APPENDIX 16'!I44/NEPI!I44*100,"0.00")</f>
        <v>78.749901884902158</v>
      </c>
      <c r="J44" s="138">
        <f>IFERROR('APPENDIX 16'!J44/NEPI!J44*100,"0.00")</f>
        <v>67.802688018259687</v>
      </c>
      <c r="K44" s="138">
        <f>IFERROR('APPENDIX 16'!K44/NEPI!K44*100,"0.00")</f>
        <v>68.636145265582144</v>
      </c>
      <c r="L44" s="138">
        <f>IFERROR('APPENDIX 16'!L44/NEPI!L44*100,"0.00")</f>
        <v>25.028530172112628</v>
      </c>
      <c r="M44" s="138">
        <f>IFERROR('APPENDIX 16'!M44/NEPI!M44*100,"0.00")</f>
        <v>37.933506651507358</v>
      </c>
      <c r="N44" s="138">
        <f>IFERROR('APPENDIX 16'!N44/NEPI!N44*100,"0.00")</f>
        <v>35.600631951179935</v>
      </c>
      <c r="O44" s="138">
        <f>IFERROR('APPENDIX 16'!O44/NEPI!O44*100,"0.00")</f>
        <v>73.763005623133068</v>
      </c>
      <c r="P44" s="138">
        <f>IFERROR('APPENDIX 16'!P44/NEPI!P44*100,"0.00")</f>
        <v>51.948370255097821</v>
      </c>
      <c r="Q44" s="138">
        <f>IFERROR('APPENDIX 16'!Q44/NEPI!Q44*100,"0.00")</f>
        <v>65.269465731545154</v>
      </c>
    </row>
    <row r="45" spans="2:17" ht="27" customHeight="1" x14ac:dyDescent="0.3">
      <c r="B45" s="284" t="s">
        <v>46</v>
      </c>
      <c r="C45" s="284"/>
      <c r="D45" s="284"/>
      <c r="E45" s="284"/>
      <c r="F45" s="284"/>
      <c r="G45" s="284"/>
      <c r="H45" s="284"/>
      <c r="I45" s="284"/>
      <c r="J45" s="284"/>
      <c r="K45" s="284"/>
      <c r="L45" s="284"/>
      <c r="M45" s="284"/>
      <c r="N45" s="284"/>
      <c r="O45" s="284"/>
      <c r="P45" s="284"/>
      <c r="Q45" s="284"/>
    </row>
    <row r="46" spans="2:17" ht="27" customHeight="1" x14ac:dyDescent="0.3">
      <c r="B46" s="9" t="s">
        <v>47</v>
      </c>
      <c r="C46" s="139">
        <f>IFERROR('APPENDIX 16'!C46/NEPI!C46*100,"0.00")</f>
        <v>7.7503337783711617</v>
      </c>
      <c r="D46" s="139">
        <f>IFERROR('APPENDIX 16'!D46/NEPI!D46*100,"0.00")</f>
        <v>51.860168354409588</v>
      </c>
      <c r="E46" s="139">
        <f>IFERROR('APPENDIX 16'!E46/NEPI!E46*100,"0.00")</f>
        <v>1.8857142857142857</v>
      </c>
      <c r="F46" s="139">
        <f>IFERROR('APPENDIX 16'!F46/NEPI!F46*100,"0.00")</f>
        <v>37.769868243815843</v>
      </c>
      <c r="G46" s="139">
        <f>IFERROR('APPENDIX 16'!G46/NEPI!G46*100,"0.00")</f>
        <v>2.7395405515187075</v>
      </c>
      <c r="H46" s="139">
        <f>IFERROR('APPENDIX 16'!H46/NEPI!H46*100,"0.00")</f>
        <v>20.478033011705932</v>
      </c>
      <c r="I46" s="139" t="str">
        <f>IFERROR('APPENDIX 16'!I46/NEPI!I46*100,"0.00")</f>
        <v>0.00</v>
      </c>
      <c r="J46" s="139">
        <f>IFERROR('APPENDIX 16'!J46/NEPI!J46*100,"0.00")</f>
        <v>57.393140733231959</v>
      </c>
      <c r="K46" s="139" t="str">
        <f>IFERROR('APPENDIX 16'!K46/NEPI!K46*100,"0.00")</f>
        <v>0.00</v>
      </c>
      <c r="L46" s="139">
        <f>IFERROR('APPENDIX 16'!L46/NEPI!L46*100,"0.00")</f>
        <v>42.025937609533827</v>
      </c>
      <c r="M46" s="139">
        <f>IFERROR('APPENDIX 16'!M46/NEPI!M46*100,"0.00")</f>
        <v>0</v>
      </c>
      <c r="N46" s="139">
        <f>IFERROR('APPENDIX 16'!N46/NEPI!N46*100,"0.00")</f>
        <v>0.87155963302752304</v>
      </c>
      <c r="O46" s="139">
        <f>IFERROR('APPENDIX 16'!O46/NEPI!O46*100,"0.00")</f>
        <v>85.554788434369584</v>
      </c>
      <c r="P46" s="139">
        <f>IFERROR('APPENDIX 16'!P46/NEPI!P46*100,"0.00")</f>
        <v>27.321464584220319</v>
      </c>
      <c r="Q46" s="159">
        <f>IFERROR('APPENDIX 16'!Q46/NEPI!Q46*100,"0.00")</f>
        <v>47.104925162097153</v>
      </c>
    </row>
    <row r="47" spans="2:17" ht="27" customHeight="1" x14ac:dyDescent="0.3">
      <c r="B47" s="9" t="s">
        <v>65</v>
      </c>
      <c r="C47" s="139">
        <f>IFERROR('APPENDIX 16'!C47/NEPI!C47*100,"0.00")</f>
        <v>-336.41084824004616</v>
      </c>
      <c r="D47" s="139">
        <f>IFERROR('APPENDIX 16'!D47/NEPI!D47*100,"0.00")</f>
        <v>19.854221564729631</v>
      </c>
      <c r="E47" s="139" t="str">
        <f>IFERROR('APPENDIX 16'!E47/NEPI!E47*100,"0.00")</f>
        <v>0.00</v>
      </c>
      <c r="F47" s="139">
        <f>IFERROR('APPENDIX 16'!F47/NEPI!F47*100,"0.00")</f>
        <v>65.480852267275381</v>
      </c>
      <c r="G47" s="139">
        <f>IFERROR('APPENDIX 16'!G47/NEPI!G47*100,"0.00")</f>
        <v>-1.312927284027346</v>
      </c>
      <c r="H47" s="139">
        <f>IFERROR('APPENDIX 16'!H47/NEPI!H47*100,"0.00")</f>
        <v>27.99343098483677</v>
      </c>
      <c r="I47" s="139" t="str">
        <f>IFERROR('APPENDIX 16'!I47/NEPI!I47*100,"0.00")</f>
        <v>0.00</v>
      </c>
      <c r="J47" s="139">
        <f>IFERROR('APPENDIX 16'!J47/NEPI!J47*100,"0.00")</f>
        <v>112.07392102316669</v>
      </c>
      <c r="K47" s="139" t="str">
        <f>IFERROR('APPENDIX 16'!K47/NEPI!K47*100,"0.00")</f>
        <v>0.00</v>
      </c>
      <c r="L47" s="139">
        <f>IFERROR('APPENDIX 16'!L47/NEPI!L47*100,"0.00")</f>
        <v>70.536031238906645</v>
      </c>
      <c r="M47" s="139" t="str">
        <f>IFERROR('APPENDIX 16'!M47/NEPI!M47*100,"0.00")</f>
        <v>0.00</v>
      </c>
      <c r="N47" s="139" t="str">
        <f>IFERROR('APPENDIX 16'!N47/NEPI!N47*100,"0.00")</f>
        <v>0.00</v>
      </c>
      <c r="O47" s="139">
        <f>IFERROR('APPENDIX 16'!O47/NEPI!O47*100,"0.00")</f>
        <v>61.227465691404916</v>
      </c>
      <c r="P47" s="139">
        <f>IFERROR('APPENDIX 16'!P47/NEPI!P47*100,"0.00")</f>
        <v>59.814427643519899</v>
      </c>
      <c r="Q47" s="159">
        <f>IFERROR('APPENDIX 16'!Q47/NEPI!Q47*100,"0.00")</f>
        <v>60.657400292738885</v>
      </c>
    </row>
    <row r="48" spans="2:17" ht="27" customHeight="1" x14ac:dyDescent="0.3">
      <c r="B48" s="7" t="s">
        <v>258</v>
      </c>
      <c r="C48" s="139">
        <f>IFERROR('APPENDIX 16'!C48/NEPI!C48*100,"0.00")</f>
        <v>24.94279176201373</v>
      </c>
      <c r="D48" s="139">
        <f>IFERROR('APPENDIX 16'!D48/NEPI!D48*100,"0.00")</f>
        <v>31.619113968143388</v>
      </c>
      <c r="E48" s="139">
        <f>IFERROR('APPENDIX 16'!E48/NEPI!E48*100,"0.00")</f>
        <v>41.966125996953132</v>
      </c>
      <c r="F48" s="139">
        <f>IFERROR('APPENDIX 16'!F48/NEPI!F48*100,"0.00")</f>
        <v>41.006722811445769</v>
      </c>
      <c r="G48" s="139">
        <f>IFERROR('APPENDIX 16'!G48/NEPI!G48*100,"0.00")</f>
        <v>30.104617604617605</v>
      </c>
      <c r="H48" s="139">
        <f>IFERROR('APPENDIX 16'!H48/NEPI!H48*100,"0.00")</f>
        <v>9.7274771069803148</v>
      </c>
      <c r="I48" s="139">
        <f>IFERROR('APPENDIX 16'!I48/NEPI!I48*100,"0.00")</f>
        <v>43.363151060453035</v>
      </c>
      <c r="J48" s="139">
        <f>IFERROR('APPENDIX 16'!J48/NEPI!J48*100,"0.00")</f>
        <v>43.304255177465542</v>
      </c>
      <c r="K48" s="139" t="str">
        <f>IFERROR('APPENDIX 16'!K48/NEPI!K48*100,"0.00")</f>
        <v>0.00</v>
      </c>
      <c r="L48" s="139">
        <f>IFERROR('APPENDIX 16'!L48/NEPI!L48*100,"0.00")</f>
        <v>-82.132796780684103</v>
      </c>
      <c r="M48" s="139">
        <f>IFERROR('APPENDIX 16'!M48/NEPI!M48*100,"0.00")</f>
        <v>18.013887652452595</v>
      </c>
      <c r="N48" s="139">
        <f>IFERROR('APPENDIX 16'!N48/NEPI!N48*100,"0.00")</f>
        <v>-92.523889825744803</v>
      </c>
      <c r="O48" s="139">
        <f>IFERROR('APPENDIX 16'!O48/NEPI!O48*100,"0.00")</f>
        <v>68.780014029029303</v>
      </c>
      <c r="P48" s="139">
        <f>IFERROR('APPENDIX 16'!P48/NEPI!P48*100,"0.00")</f>
        <v>13.163126504133096</v>
      </c>
      <c r="Q48" s="159">
        <f>IFERROR('APPENDIX 16'!Q48/NEPI!Q48*100,"0.00")</f>
        <v>37.386921792051865</v>
      </c>
    </row>
    <row r="49" spans="2:17" ht="27" customHeight="1" x14ac:dyDescent="0.3">
      <c r="B49" s="9" t="s">
        <v>48</v>
      </c>
      <c r="C49" s="139">
        <f>IFERROR('APPENDIX 16'!C49/NEPI!C49*100,"0.00")</f>
        <v>601.44128868164478</v>
      </c>
      <c r="D49" s="139">
        <f>IFERROR('APPENDIX 16'!D49/NEPI!D49*100,"0.00")</f>
        <v>148.4786931904568</v>
      </c>
      <c r="E49" s="139">
        <f>IFERROR('APPENDIX 16'!E49/NEPI!E49*100,"0.00")</f>
        <v>73.7886516664298</v>
      </c>
      <c r="F49" s="139">
        <f>IFERROR('APPENDIX 16'!F49/NEPI!F49*100,"0.00")</f>
        <v>-70.795517134030987</v>
      </c>
      <c r="G49" s="139">
        <f>IFERROR('APPENDIX 16'!G49/NEPI!G49*100,"0.00")</f>
        <v>16.830375429474266</v>
      </c>
      <c r="H49" s="139">
        <f>IFERROR('APPENDIX 16'!H49/NEPI!H49*100,"0.00")</f>
        <v>59.411138261312701</v>
      </c>
      <c r="I49" s="139">
        <f>IFERROR('APPENDIX 16'!I49/NEPI!I49*100,"0.00")</f>
        <v>40.71650934758361</v>
      </c>
      <c r="J49" s="139">
        <f>IFERROR('APPENDIX 16'!J49/NEPI!J49*100,"0.00")</f>
        <v>124.18302521712951</v>
      </c>
      <c r="K49" s="139" t="str">
        <f>IFERROR('APPENDIX 16'!K49/NEPI!K49*100,"0.00")</f>
        <v>0.00</v>
      </c>
      <c r="L49" s="139">
        <f>IFERROR('APPENDIX 16'!L49/NEPI!L49*100,"0.00")</f>
        <v>28.652917148081769</v>
      </c>
      <c r="M49" s="139">
        <f>IFERROR('APPENDIX 16'!M49/NEPI!M49*100,"0.00")</f>
        <v>-1499.3990032248607</v>
      </c>
      <c r="N49" s="139">
        <f>IFERROR('APPENDIX 16'!N49/NEPI!N49*100,"0.00")</f>
        <v>43.561512685495451</v>
      </c>
      <c r="O49" s="139">
        <f>IFERROR('APPENDIX 16'!O49/NEPI!O49*100,"0.00")</f>
        <v>57.633954989847737</v>
      </c>
      <c r="P49" s="139">
        <f>IFERROR('APPENDIX 16'!P49/NEPI!P49*100,"0.00")</f>
        <v>96.584251464350501</v>
      </c>
      <c r="Q49" s="159">
        <f>IFERROR('APPENDIX 16'!Q49/NEPI!Q49*100,"0.00")</f>
        <v>77.406194212220939</v>
      </c>
    </row>
    <row r="50" spans="2:17" ht="27" customHeight="1" x14ac:dyDescent="0.3">
      <c r="B50" s="9" t="s">
        <v>259</v>
      </c>
      <c r="C50" s="139">
        <f>IFERROR('APPENDIX 16'!C50/NEPI!C50*100,"0.00")</f>
        <v>0</v>
      </c>
      <c r="D50" s="139">
        <f>IFERROR('APPENDIX 16'!D50/NEPI!D50*100,"0.00")</f>
        <v>-1.8367993243956506</v>
      </c>
      <c r="E50" s="139">
        <f>IFERROR('APPENDIX 16'!E50/NEPI!E50*100,"0.00")</f>
        <v>-0.21520803443328551</v>
      </c>
      <c r="F50" s="139">
        <f>IFERROR('APPENDIX 16'!F50/NEPI!F50*100,"0.00")</f>
        <v>1.5081466852192649</v>
      </c>
      <c r="G50" s="139">
        <f>IFERROR('APPENDIX 16'!G50/NEPI!G50*100,"0.00")</f>
        <v>1.72115176445118</v>
      </c>
      <c r="H50" s="139">
        <f>IFERROR('APPENDIX 16'!H50/NEPI!H50*100,"0.00")</f>
        <v>2.2717591935254862</v>
      </c>
      <c r="I50" s="139">
        <f>IFERROR('APPENDIX 16'!I50/NEPI!I50*100,"0.00")</f>
        <v>0</v>
      </c>
      <c r="J50" s="139">
        <f>IFERROR('APPENDIX 16'!J50/NEPI!J50*100,"0.00")</f>
        <v>-83.881688268527753</v>
      </c>
      <c r="K50" s="139" t="str">
        <f>IFERROR('APPENDIX 16'!K50/NEPI!K50*100,"0.00")</f>
        <v>0.00</v>
      </c>
      <c r="L50" s="139">
        <f>IFERROR('APPENDIX 16'!L50/NEPI!L50*100,"0.00")</f>
        <v>17.20430107526882</v>
      </c>
      <c r="M50" s="139">
        <f>IFERROR('APPENDIX 16'!M50/NEPI!M50*100,"0.00")</f>
        <v>1.1111111111111112</v>
      </c>
      <c r="N50" s="139">
        <f>IFERROR('APPENDIX 16'!N50/NEPI!N50*100,"0.00")</f>
        <v>0.46511627906976744</v>
      </c>
      <c r="O50" s="139" t="str">
        <f>IFERROR('APPENDIX 16'!O50/NEPI!O50*100,"0.00")</f>
        <v>0.00</v>
      </c>
      <c r="P50" s="139">
        <f>IFERROR('APPENDIX 16'!P50/NEPI!P50*100,"0.00")</f>
        <v>9.7268115604784295</v>
      </c>
      <c r="Q50" s="159">
        <f>IFERROR('APPENDIX 16'!Q50/NEPI!Q50*100,"0.00")</f>
        <v>5.7989385273354976</v>
      </c>
    </row>
    <row r="51" spans="2:17" ht="27" customHeight="1" x14ac:dyDescent="0.3">
      <c r="B51" s="137" t="s">
        <v>45</v>
      </c>
      <c r="C51" s="138">
        <f>IFERROR('APPENDIX 16'!C51/NEPI!C51*100,"0.00")</f>
        <v>54.689008804316956</v>
      </c>
      <c r="D51" s="138">
        <f>IFERROR('APPENDIX 16'!D51/NEPI!D51*100,"0.00")</f>
        <v>96.04822211130795</v>
      </c>
      <c r="E51" s="138">
        <f>IFERROR('APPENDIX 16'!E51/NEPI!E51*100,"0.00")</f>
        <v>73.235844897640987</v>
      </c>
      <c r="F51" s="138">
        <f>IFERROR('APPENDIX 16'!F51/NEPI!F51*100,"0.00")</f>
        <v>37.191663451045805</v>
      </c>
      <c r="G51" s="138">
        <f>IFERROR('APPENDIX 16'!G51/NEPI!G51*100,"0.00")</f>
        <v>11.534688715275184</v>
      </c>
      <c r="H51" s="138">
        <f>IFERROR('APPENDIX 16'!H51/NEPI!H51*100,"0.00")</f>
        <v>45.308344766632743</v>
      </c>
      <c r="I51" s="138">
        <f>IFERROR('APPENDIX 16'!I51/NEPI!I51*100,"0.00")</f>
        <v>40.954608384746699</v>
      </c>
      <c r="J51" s="138">
        <f>IFERROR('APPENDIX 16'!J51/NEPI!J51*100,"0.00")</f>
        <v>115.55157773773961</v>
      </c>
      <c r="K51" s="138" t="str">
        <f>IFERROR('APPENDIX 16'!K51/NEPI!K51*100,"0.00")</f>
        <v>0.00</v>
      </c>
      <c r="L51" s="138">
        <f>IFERROR('APPENDIX 16'!L51/NEPI!L51*100,"0.00")</f>
        <v>37.402285951467732</v>
      </c>
      <c r="M51" s="138">
        <f>IFERROR('APPENDIX 16'!M51/NEPI!M51*100,"0.00")</f>
        <v>-235.87964074732238</v>
      </c>
      <c r="N51" s="138">
        <f>IFERROR('APPENDIX 16'!N51/NEPI!N51*100,"0.00")</f>
        <v>455.93952483801291</v>
      </c>
      <c r="O51" s="138">
        <f>IFERROR('APPENDIX 16'!O51/NEPI!O51*100,"0.00")</f>
        <v>61.107424855683099</v>
      </c>
      <c r="P51" s="138">
        <f>IFERROR('APPENDIX 16'!P51/NEPI!P51*100,"0.00")</f>
        <v>88.829838672144874</v>
      </c>
      <c r="Q51" s="138">
        <f>IFERROR('APPENDIX 16'!Q51/NEPI!Q51*100,"0.00")</f>
        <v>69.911585392107057</v>
      </c>
    </row>
    <row r="52" spans="2:17" x14ac:dyDescent="0.3">
      <c r="B52" s="4" t="s">
        <v>50</v>
      </c>
    </row>
  </sheetData>
  <sheetProtection algorithmName="SHA-512" hashValue="iye2v+gaB2Oc1tswflM+eVMhLsStMIVsZowxNP6aQ6yYbI+aF2jd7+ejSQnzNtp6cqCPcMshf9k2t9z8ygwnoA==" saltValue="0g6BJoGg57HkQc6SLUAz5w==" spinCount="100000" sheet="1" objects="1" scenarios="1"/>
  <mergeCells count="3">
    <mergeCell ref="B4:Q4"/>
    <mergeCell ref="B6:Q6"/>
    <mergeCell ref="B45:Q45"/>
  </mergeCells>
  <pageMargins left="0.7" right="0.7" top="0.75" bottom="0.75" header="0.3" footer="0.3"/>
  <pageSetup paperSize="9" scale="36"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4">
    <tabColor rgb="FFA2D668"/>
    <pageSetUpPr fitToPage="1"/>
  </sheetPr>
  <dimension ref="B3:S55"/>
  <sheetViews>
    <sheetView showGridLines="0" topLeftCell="G40" zoomScale="80" zoomScaleNormal="80" workbookViewId="0">
      <selection activeCell="B49" sqref="A49:XFD49"/>
    </sheetView>
  </sheetViews>
  <sheetFormatPr defaultColWidth="9.453125" defaultRowHeight="14" x14ac:dyDescent="0.3"/>
  <cols>
    <col min="1" max="1" width="15.453125" style="4" customWidth="1"/>
    <col min="2" max="2" width="51.453125" style="4" customWidth="1"/>
    <col min="3" max="17" width="21.54296875" style="4" customWidth="1"/>
    <col min="18" max="19" width="6.453125" style="4" bestFit="1" customWidth="1"/>
    <col min="20" max="20" width="13.54296875" style="4" customWidth="1"/>
    <col min="21" max="16384" width="9.453125" style="4"/>
  </cols>
  <sheetData>
    <row r="3" spans="2:18" ht="5.25" customHeight="1" x14ac:dyDescent="0.3"/>
    <row r="4" spans="2:18" ht="22.5" customHeight="1" x14ac:dyDescent="0.3">
      <c r="B4" s="280" t="s">
        <v>304</v>
      </c>
      <c r="C4" s="280"/>
      <c r="D4" s="280"/>
      <c r="E4" s="280"/>
      <c r="F4" s="280"/>
      <c r="G4" s="280"/>
      <c r="H4" s="280"/>
      <c r="I4" s="280"/>
      <c r="J4" s="280"/>
      <c r="K4" s="280"/>
      <c r="L4" s="280"/>
      <c r="M4" s="280"/>
      <c r="N4" s="280"/>
      <c r="O4" s="280"/>
      <c r="P4" s="280"/>
      <c r="Q4" s="280"/>
      <c r="R4" s="130"/>
    </row>
    <row r="5" spans="2:18" ht="28" x14ac:dyDescent="0.3">
      <c r="B5" s="64" t="s">
        <v>0</v>
      </c>
      <c r="C5" s="66" t="s">
        <v>201</v>
      </c>
      <c r="D5" s="66" t="s">
        <v>202</v>
      </c>
      <c r="E5" s="66" t="s">
        <v>203</v>
      </c>
      <c r="F5" s="66" t="s">
        <v>204</v>
      </c>
      <c r="G5" s="66" t="s">
        <v>205</v>
      </c>
      <c r="H5" s="66" t="s">
        <v>206</v>
      </c>
      <c r="I5" s="66" t="s">
        <v>207</v>
      </c>
      <c r="J5" s="66" t="s">
        <v>208</v>
      </c>
      <c r="K5" s="66" t="s">
        <v>209</v>
      </c>
      <c r="L5" s="66" t="s">
        <v>210</v>
      </c>
      <c r="M5" s="66" t="s">
        <v>211</v>
      </c>
      <c r="N5" s="66" t="s">
        <v>212</v>
      </c>
      <c r="O5" s="66" t="s">
        <v>213</v>
      </c>
      <c r="P5" s="66" t="s">
        <v>214</v>
      </c>
      <c r="Q5" s="66" t="s">
        <v>215</v>
      </c>
      <c r="R5" s="140"/>
    </row>
    <row r="6" spans="2:18" ht="30" customHeight="1" x14ac:dyDescent="0.3">
      <c r="B6" s="281" t="s">
        <v>16</v>
      </c>
      <c r="C6" s="281"/>
      <c r="D6" s="281"/>
      <c r="E6" s="281"/>
      <c r="F6" s="281"/>
      <c r="G6" s="281"/>
      <c r="H6" s="281"/>
      <c r="I6" s="281"/>
      <c r="J6" s="281"/>
      <c r="K6" s="281"/>
      <c r="L6" s="281"/>
      <c r="M6" s="281"/>
      <c r="N6" s="281"/>
      <c r="O6" s="281"/>
      <c r="P6" s="281"/>
      <c r="Q6" s="281"/>
      <c r="R6" s="140"/>
    </row>
    <row r="7" spans="2:18" ht="30" customHeight="1" x14ac:dyDescent="0.3">
      <c r="B7" s="125" t="s">
        <v>17</v>
      </c>
      <c r="C7" s="197">
        <v>0</v>
      </c>
      <c r="D7" s="197">
        <v>-4345</v>
      </c>
      <c r="E7" s="197">
        <v>500</v>
      </c>
      <c r="F7" s="197">
        <v>2284</v>
      </c>
      <c r="G7" s="197">
        <v>-1116</v>
      </c>
      <c r="H7" s="197">
        <v>159</v>
      </c>
      <c r="I7" s="197">
        <v>0</v>
      </c>
      <c r="J7" s="197">
        <v>0</v>
      </c>
      <c r="K7" s="197">
        <v>0</v>
      </c>
      <c r="L7" s="197">
        <v>-808</v>
      </c>
      <c r="M7" s="197">
        <v>-71</v>
      </c>
      <c r="N7" s="197">
        <v>9137</v>
      </c>
      <c r="O7" s="197">
        <v>532319</v>
      </c>
      <c r="P7" s="197">
        <v>4712</v>
      </c>
      <c r="Q7" s="197">
        <v>542771</v>
      </c>
      <c r="R7" s="141"/>
    </row>
    <row r="8" spans="2:18" ht="30" customHeight="1" x14ac:dyDescent="0.3">
      <c r="B8" s="125" t="s">
        <v>18</v>
      </c>
      <c r="C8" s="197">
        <v>0</v>
      </c>
      <c r="D8" s="197">
        <v>-3210</v>
      </c>
      <c r="E8" s="197">
        <v>-3241</v>
      </c>
      <c r="F8" s="197">
        <v>-69756</v>
      </c>
      <c r="G8" s="197">
        <v>21519</v>
      </c>
      <c r="H8" s="197">
        <v>-2265</v>
      </c>
      <c r="I8" s="197">
        <v>96321</v>
      </c>
      <c r="J8" s="197">
        <v>-152619</v>
      </c>
      <c r="K8" s="197">
        <v>3901</v>
      </c>
      <c r="L8" s="197">
        <v>7883</v>
      </c>
      <c r="M8" s="197">
        <v>-4984</v>
      </c>
      <c r="N8" s="197">
        <v>68606</v>
      </c>
      <c r="O8" s="197">
        <v>0</v>
      </c>
      <c r="P8" s="197">
        <v>-36696</v>
      </c>
      <c r="Q8" s="197">
        <v>-74539</v>
      </c>
      <c r="R8" s="141"/>
    </row>
    <row r="9" spans="2:18" ht="30" customHeight="1" x14ac:dyDescent="0.3">
      <c r="B9" s="125" t="s">
        <v>19</v>
      </c>
      <c r="C9" s="197">
        <v>-30087</v>
      </c>
      <c r="D9" s="197">
        <v>-26588</v>
      </c>
      <c r="E9" s="197">
        <v>21211</v>
      </c>
      <c r="F9" s="197">
        <v>46044</v>
      </c>
      <c r="G9" s="197">
        <v>82450</v>
      </c>
      <c r="H9" s="197">
        <v>2887</v>
      </c>
      <c r="I9" s="197">
        <v>109300</v>
      </c>
      <c r="J9" s="197">
        <v>-21864</v>
      </c>
      <c r="K9" s="197">
        <v>0</v>
      </c>
      <c r="L9" s="197">
        <v>259859</v>
      </c>
      <c r="M9" s="197">
        <v>-49210</v>
      </c>
      <c r="N9" s="197">
        <v>-272430</v>
      </c>
      <c r="O9" s="197">
        <v>0</v>
      </c>
      <c r="P9" s="197">
        <v>0</v>
      </c>
      <c r="Q9" s="197">
        <v>121571</v>
      </c>
      <c r="R9" s="141"/>
    </row>
    <row r="10" spans="2:18" ht="30" customHeight="1" x14ac:dyDescent="0.3">
      <c r="B10" s="125" t="s">
        <v>145</v>
      </c>
      <c r="C10" s="197">
        <v>-7319</v>
      </c>
      <c r="D10" s="197">
        <v>-12270</v>
      </c>
      <c r="E10" s="197">
        <v>-21808</v>
      </c>
      <c r="F10" s="197">
        <v>-44437</v>
      </c>
      <c r="G10" s="197">
        <v>-7096</v>
      </c>
      <c r="H10" s="197">
        <v>-6463</v>
      </c>
      <c r="I10" s="197">
        <v>-29050</v>
      </c>
      <c r="J10" s="197">
        <v>13898</v>
      </c>
      <c r="K10" s="197">
        <v>0</v>
      </c>
      <c r="L10" s="197">
        <v>640</v>
      </c>
      <c r="M10" s="197">
        <v>-7524</v>
      </c>
      <c r="N10" s="197">
        <v>5329</v>
      </c>
      <c r="O10" s="197">
        <v>3659</v>
      </c>
      <c r="P10" s="197">
        <v>-8983</v>
      </c>
      <c r="Q10" s="197">
        <v>-121425</v>
      </c>
      <c r="R10" s="141"/>
    </row>
    <row r="11" spans="2:18" ht="30" customHeight="1" x14ac:dyDescent="0.3">
      <c r="B11" s="125" t="s">
        <v>20</v>
      </c>
      <c r="C11" s="197">
        <v>2301</v>
      </c>
      <c r="D11" s="197">
        <v>-7346</v>
      </c>
      <c r="E11" s="197">
        <v>-1264</v>
      </c>
      <c r="F11" s="197">
        <v>21854</v>
      </c>
      <c r="G11" s="197">
        <v>-23314</v>
      </c>
      <c r="H11" s="197">
        <v>70736</v>
      </c>
      <c r="I11" s="197">
        <v>-209914</v>
      </c>
      <c r="J11" s="197">
        <v>-118206</v>
      </c>
      <c r="K11" s="197">
        <v>0</v>
      </c>
      <c r="L11" s="197">
        <v>51552</v>
      </c>
      <c r="M11" s="197">
        <v>29172</v>
      </c>
      <c r="N11" s="197">
        <v>238088</v>
      </c>
      <c r="O11" s="197">
        <v>-217493</v>
      </c>
      <c r="P11" s="197">
        <v>12245</v>
      </c>
      <c r="Q11" s="197">
        <v>-151588</v>
      </c>
      <c r="R11" s="141"/>
    </row>
    <row r="12" spans="2:18" ht="30" customHeight="1" x14ac:dyDescent="0.3">
      <c r="B12" s="125" t="s">
        <v>139</v>
      </c>
      <c r="C12" s="197">
        <v>0</v>
      </c>
      <c r="D12" s="197">
        <v>64564</v>
      </c>
      <c r="E12" s="197">
        <v>15193</v>
      </c>
      <c r="F12" s="197">
        <v>-5615</v>
      </c>
      <c r="G12" s="197">
        <v>4285</v>
      </c>
      <c r="H12" s="197">
        <v>9633</v>
      </c>
      <c r="I12" s="197">
        <v>-458373</v>
      </c>
      <c r="J12" s="197">
        <v>-367857</v>
      </c>
      <c r="K12" s="197">
        <v>0</v>
      </c>
      <c r="L12" s="197">
        <v>49108</v>
      </c>
      <c r="M12" s="197">
        <v>-23101</v>
      </c>
      <c r="N12" s="197">
        <v>-13138</v>
      </c>
      <c r="O12" s="197">
        <v>-123815</v>
      </c>
      <c r="P12" s="197">
        <v>-16441</v>
      </c>
      <c r="Q12" s="197">
        <v>-865558</v>
      </c>
      <c r="R12" s="141"/>
    </row>
    <row r="13" spans="2:18" ht="30" customHeight="1" x14ac:dyDescent="0.3">
      <c r="B13" s="125" t="s">
        <v>21</v>
      </c>
      <c r="C13" s="197">
        <v>0</v>
      </c>
      <c r="D13" s="197">
        <v>52624</v>
      </c>
      <c r="E13" s="197">
        <v>23309</v>
      </c>
      <c r="F13" s="197">
        <v>105981</v>
      </c>
      <c r="G13" s="197">
        <v>-116570</v>
      </c>
      <c r="H13" s="197">
        <v>8383</v>
      </c>
      <c r="I13" s="197">
        <v>-406196</v>
      </c>
      <c r="J13" s="197">
        <v>-94549</v>
      </c>
      <c r="K13" s="197">
        <v>0</v>
      </c>
      <c r="L13" s="197">
        <v>12688</v>
      </c>
      <c r="M13" s="197">
        <v>24939</v>
      </c>
      <c r="N13" s="197">
        <v>-8195</v>
      </c>
      <c r="O13" s="197">
        <v>84572</v>
      </c>
      <c r="P13" s="197">
        <v>19769</v>
      </c>
      <c r="Q13" s="197">
        <v>-293244</v>
      </c>
      <c r="R13" s="141"/>
    </row>
    <row r="14" spans="2:18" ht="30" customHeight="1" x14ac:dyDescent="0.3">
      <c r="B14" s="125" t="s">
        <v>22</v>
      </c>
      <c r="C14" s="197">
        <v>-4</v>
      </c>
      <c r="D14" s="197">
        <v>13835</v>
      </c>
      <c r="E14" s="197">
        <v>579</v>
      </c>
      <c r="F14" s="197">
        <v>31037</v>
      </c>
      <c r="G14" s="197">
        <v>-3040</v>
      </c>
      <c r="H14" s="197">
        <v>34025</v>
      </c>
      <c r="I14" s="197">
        <v>-66668</v>
      </c>
      <c r="J14" s="197">
        <v>-42376</v>
      </c>
      <c r="K14" s="197">
        <v>0</v>
      </c>
      <c r="L14" s="197">
        <v>-3327</v>
      </c>
      <c r="M14" s="197">
        <v>40004</v>
      </c>
      <c r="N14" s="197">
        <v>-23977</v>
      </c>
      <c r="O14" s="197">
        <v>-1048</v>
      </c>
      <c r="P14" s="197">
        <v>-63017</v>
      </c>
      <c r="Q14" s="197">
        <v>-83978</v>
      </c>
      <c r="R14" s="141"/>
    </row>
    <row r="15" spans="2:18" ht="30" customHeight="1" x14ac:dyDescent="0.3">
      <c r="B15" s="125" t="s">
        <v>23</v>
      </c>
      <c r="C15" s="197">
        <v>0</v>
      </c>
      <c r="D15" s="197">
        <v>0</v>
      </c>
      <c r="E15" s="197">
        <v>0</v>
      </c>
      <c r="F15" s="197">
        <v>0</v>
      </c>
      <c r="G15" s="197">
        <v>0</v>
      </c>
      <c r="H15" s="197">
        <v>0</v>
      </c>
      <c r="I15" s="197">
        <v>-5670</v>
      </c>
      <c r="J15" s="197">
        <v>-5680</v>
      </c>
      <c r="K15" s="197">
        <v>-55873</v>
      </c>
      <c r="L15" s="197">
        <v>0</v>
      </c>
      <c r="M15" s="197">
        <v>0</v>
      </c>
      <c r="N15" s="197">
        <v>0</v>
      </c>
      <c r="O15" s="197">
        <v>0</v>
      </c>
      <c r="P15" s="197">
        <v>0</v>
      </c>
      <c r="Q15" s="197">
        <v>-67223</v>
      </c>
      <c r="R15" s="141"/>
    </row>
    <row r="16" spans="2:18" ht="30" customHeight="1" x14ac:dyDescent="0.3">
      <c r="B16" s="125" t="s">
        <v>24</v>
      </c>
      <c r="C16" s="197">
        <v>-29106</v>
      </c>
      <c r="D16" s="197">
        <v>-2587</v>
      </c>
      <c r="E16" s="197">
        <v>5431</v>
      </c>
      <c r="F16" s="197">
        <v>5197</v>
      </c>
      <c r="G16" s="197">
        <v>-11367</v>
      </c>
      <c r="H16" s="197">
        <v>15137</v>
      </c>
      <c r="I16" s="197">
        <v>-89183</v>
      </c>
      <c r="J16" s="197">
        <v>26026</v>
      </c>
      <c r="K16" s="197">
        <v>-29716</v>
      </c>
      <c r="L16" s="197">
        <v>-7502</v>
      </c>
      <c r="M16" s="197">
        <v>1695</v>
      </c>
      <c r="N16" s="197">
        <v>21057</v>
      </c>
      <c r="O16" s="197">
        <v>0</v>
      </c>
      <c r="P16" s="197">
        <v>4517</v>
      </c>
      <c r="Q16" s="197">
        <v>-90399</v>
      </c>
      <c r="R16" s="141"/>
    </row>
    <row r="17" spans="2:18" ht="30" customHeight="1" x14ac:dyDescent="0.3">
      <c r="B17" s="125" t="s">
        <v>25</v>
      </c>
      <c r="C17" s="197">
        <v>0</v>
      </c>
      <c r="D17" s="197">
        <v>-42005</v>
      </c>
      <c r="E17" s="197">
        <v>1599</v>
      </c>
      <c r="F17" s="197">
        <v>24620</v>
      </c>
      <c r="G17" s="197">
        <v>-20348</v>
      </c>
      <c r="H17" s="197">
        <v>22629</v>
      </c>
      <c r="I17" s="197">
        <v>-71229</v>
      </c>
      <c r="J17" s="197">
        <v>-86725</v>
      </c>
      <c r="K17" s="197">
        <v>0</v>
      </c>
      <c r="L17" s="197">
        <v>-3551</v>
      </c>
      <c r="M17" s="197">
        <v>4061</v>
      </c>
      <c r="N17" s="197">
        <v>48182</v>
      </c>
      <c r="O17" s="197">
        <v>24979</v>
      </c>
      <c r="P17" s="197">
        <v>14629</v>
      </c>
      <c r="Q17" s="197">
        <v>-83157</v>
      </c>
      <c r="R17" s="141"/>
    </row>
    <row r="18" spans="2:18" ht="30" customHeight="1" x14ac:dyDescent="0.3">
      <c r="B18" s="125" t="s">
        <v>26</v>
      </c>
      <c r="C18" s="197">
        <v>-11124</v>
      </c>
      <c r="D18" s="197">
        <v>-85492</v>
      </c>
      <c r="E18" s="197">
        <v>87847</v>
      </c>
      <c r="F18" s="197">
        <v>-246635</v>
      </c>
      <c r="G18" s="197">
        <v>323412</v>
      </c>
      <c r="H18" s="197">
        <v>86341</v>
      </c>
      <c r="I18" s="197">
        <v>-15361</v>
      </c>
      <c r="J18" s="197">
        <v>9543</v>
      </c>
      <c r="K18" s="197">
        <v>45665</v>
      </c>
      <c r="L18" s="197">
        <v>13917</v>
      </c>
      <c r="M18" s="197">
        <v>52399</v>
      </c>
      <c r="N18" s="197">
        <v>131756</v>
      </c>
      <c r="O18" s="197">
        <v>-288587</v>
      </c>
      <c r="P18" s="197">
        <v>267779</v>
      </c>
      <c r="Q18" s="197">
        <v>371458</v>
      </c>
      <c r="R18" s="141"/>
    </row>
    <row r="19" spans="2:18" ht="30" customHeight="1" x14ac:dyDescent="0.3">
      <c r="B19" s="125" t="s">
        <v>27</v>
      </c>
      <c r="C19" s="197">
        <v>9741</v>
      </c>
      <c r="D19" s="197">
        <v>-98507</v>
      </c>
      <c r="E19" s="197">
        <v>9896</v>
      </c>
      <c r="F19" s="197">
        <v>184922</v>
      </c>
      <c r="G19" s="197">
        <v>-29666</v>
      </c>
      <c r="H19" s="197">
        <v>-9758</v>
      </c>
      <c r="I19" s="197">
        <v>-256086</v>
      </c>
      <c r="J19" s="197">
        <v>302776</v>
      </c>
      <c r="K19" s="197">
        <v>0</v>
      </c>
      <c r="L19" s="197">
        <v>4353</v>
      </c>
      <c r="M19" s="197">
        <v>11878</v>
      </c>
      <c r="N19" s="197">
        <v>61456</v>
      </c>
      <c r="O19" s="197">
        <v>0</v>
      </c>
      <c r="P19" s="197">
        <v>-8295</v>
      </c>
      <c r="Q19" s="197">
        <v>182710</v>
      </c>
      <c r="R19" s="141"/>
    </row>
    <row r="20" spans="2:18" ht="30" customHeight="1" x14ac:dyDescent="0.3">
      <c r="B20" s="125" t="s">
        <v>28</v>
      </c>
      <c r="C20" s="197">
        <v>-5554</v>
      </c>
      <c r="D20" s="197">
        <v>3825</v>
      </c>
      <c r="E20" s="197">
        <v>6449</v>
      </c>
      <c r="F20" s="197">
        <v>12852</v>
      </c>
      <c r="G20" s="197">
        <v>6642</v>
      </c>
      <c r="H20" s="197">
        <v>26657</v>
      </c>
      <c r="I20" s="197">
        <v>-68708</v>
      </c>
      <c r="J20" s="197">
        <v>-62471</v>
      </c>
      <c r="K20" s="197">
        <v>36596</v>
      </c>
      <c r="L20" s="197">
        <v>-2015</v>
      </c>
      <c r="M20" s="197">
        <v>46147</v>
      </c>
      <c r="N20" s="197">
        <v>68025</v>
      </c>
      <c r="O20" s="197">
        <v>11922</v>
      </c>
      <c r="P20" s="197">
        <v>18678</v>
      </c>
      <c r="Q20" s="197">
        <v>99045</v>
      </c>
      <c r="R20" s="141"/>
    </row>
    <row r="21" spans="2:18" ht="30" customHeight="1" x14ac:dyDescent="0.3">
      <c r="B21" s="125" t="s">
        <v>29</v>
      </c>
      <c r="C21" s="197">
        <v>11242</v>
      </c>
      <c r="D21" s="197">
        <v>11222</v>
      </c>
      <c r="E21" s="197">
        <v>17964</v>
      </c>
      <c r="F21" s="197">
        <v>67505</v>
      </c>
      <c r="G21" s="197">
        <v>7474</v>
      </c>
      <c r="H21" s="197">
        <v>1261</v>
      </c>
      <c r="I21" s="197">
        <v>-121189</v>
      </c>
      <c r="J21" s="197">
        <v>43552</v>
      </c>
      <c r="K21" s="197">
        <v>0</v>
      </c>
      <c r="L21" s="197">
        <v>-52838</v>
      </c>
      <c r="M21" s="197">
        <v>42154</v>
      </c>
      <c r="N21" s="197">
        <v>64309</v>
      </c>
      <c r="O21" s="197">
        <v>-31772</v>
      </c>
      <c r="P21" s="197">
        <v>12524</v>
      </c>
      <c r="Q21" s="197">
        <v>73408</v>
      </c>
      <c r="R21" s="141"/>
    </row>
    <row r="22" spans="2:18" ht="30" customHeight="1" x14ac:dyDescent="0.3">
      <c r="B22" s="125" t="s">
        <v>30</v>
      </c>
      <c r="C22" s="197">
        <v>0</v>
      </c>
      <c r="D22" s="197">
        <v>4844</v>
      </c>
      <c r="E22" s="197">
        <v>-10237</v>
      </c>
      <c r="F22" s="197">
        <v>-9102</v>
      </c>
      <c r="G22" s="197">
        <v>-1856</v>
      </c>
      <c r="H22" s="197">
        <v>2377</v>
      </c>
      <c r="I22" s="197">
        <v>-7065</v>
      </c>
      <c r="J22" s="197">
        <v>-1389</v>
      </c>
      <c r="K22" s="197">
        <v>0</v>
      </c>
      <c r="L22" s="197">
        <v>-6055</v>
      </c>
      <c r="M22" s="197">
        <v>11535</v>
      </c>
      <c r="N22" s="197">
        <v>18354</v>
      </c>
      <c r="O22" s="197">
        <v>0</v>
      </c>
      <c r="P22" s="197">
        <v>5864</v>
      </c>
      <c r="Q22" s="197">
        <v>7269</v>
      </c>
      <c r="R22" s="141"/>
    </row>
    <row r="23" spans="2:18" ht="30" customHeight="1" x14ac:dyDescent="0.3">
      <c r="B23" s="125" t="s">
        <v>31</v>
      </c>
      <c r="C23" s="197">
        <v>0</v>
      </c>
      <c r="D23" s="197">
        <v>0</v>
      </c>
      <c r="E23" s="197">
        <v>0</v>
      </c>
      <c r="F23" s="197">
        <v>0</v>
      </c>
      <c r="G23" s="197">
        <v>0</v>
      </c>
      <c r="H23" s="197">
        <v>0</v>
      </c>
      <c r="I23" s="197">
        <v>0</v>
      </c>
      <c r="J23" s="197">
        <v>0</v>
      </c>
      <c r="K23" s="197">
        <v>0</v>
      </c>
      <c r="L23" s="197">
        <v>0</v>
      </c>
      <c r="M23" s="197">
        <v>0</v>
      </c>
      <c r="N23" s="197">
        <v>0</v>
      </c>
      <c r="O23" s="197">
        <v>0</v>
      </c>
      <c r="P23" s="197">
        <v>0</v>
      </c>
      <c r="Q23" s="197">
        <v>0</v>
      </c>
      <c r="R23" s="141"/>
    </row>
    <row r="24" spans="2:18" ht="30" customHeight="1" x14ac:dyDescent="0.3">
      <c r="B24" s="125" t="s">
        <v>32</v>
      </c>
      <c r="C24" s="197">
        <v>-915</v>
      </c>
      <c r="D24" s="197">
        <v>-7797</v>
      </c>
      <c r="E24" s="197">
        <v>10603</v>
      </c>
      <c r="F24" s="197">
        <v>45909</v>
      </c>
      <c r="G24" s="197">
        <v>-24364</v>
      </c>
      <c r="H24" s="197">
        <v>2223</v>
      </c>
      <c r="I24" s="197">
        <v>-338021</v>
      </c>
      <c r="J24" s="197">
        <v>-109647</v>
      </c>
      <c r="K24" s="197">
        <v>0</v>
      </c>
      <c r="L24" s="197">
        <v>-26123</v>
      </c>
      <c r="M24" s="197">
        <v>28724</v>
      </c>
      <c r="N24" s="197">
        <v>50118</v>
      </c>
      <c r="O24" s="197">
        <v>304983</v>
      </c>
      <c r="P24" s="197">
        <v>6907</v>
      </c>
      <c r="Q24" s="197">
        <v>-57400</v>
      </c>
      <c r="R24" s="141"/>
    </row>
    <row r="25" spans="2:18" ht="30" customHeight="1" x14ac:dyDescent="0.3">
      <c r="B25" s="125" t="s">
        <v>33</v>
      </c>
      <c r="C25" s="197">
        <v>1</v>
      </c>
      <c r="D25" s="197">
        <v>-15878</v>
      </c>
      <c r="E25" s="197">
        <v>9694</v>
      </c>
      <c r="F25" s="197">
        <v>-133881</v>
      </c>
      <c r="G25" s="197">
        <v>-14361</v>
      </c>
      <c r="H25" s="197">
        <v>23040</v>
      </c>
      <c r="I25" s="197">
        <v>-45882</v>
      </c>
      <c r="J25" s="197">
        <v>-131003</v>
      </c>
      <c r="K25" s="197">
        <v>0</v>
      </c>
      <c r="L25" s="197">
        <v>4922</v>
      </c>
      <c r="M25" s="197">
        <v>17602</v>
      </c>
      <c r="N25" s="197">
        <v>13581</v>
      </c>
      <c r="O25" s="197">
        <v>-33831</v>
      </c>
      <c r="P25" s="197">
        <v>12634</v>
      </c>
      <c r="Q25" s="197">
        <v>-293364</v>
      </c>
      <c r="R25" s="141"/>
    </row>
    <row r="26" spans="2:18" ht="30" customHeight="1" x14ac:dyDescent="0.3">
      <c r="B26" s="125" t="s">
        <v>34</v>
      </c>
      <c r="C26" s="197">
        <v>0</v>
      </c>
      <c r="D26" s="197">
        <v>7092</v>
      </c>
      <c r="E26" s="197">
        <v>2884</v>
      </c>
      <c r="F26" s="197">
        <v>11694</v>
      </c>
      <c r="G26" s="197">
        <v>2881</v>
      </c>
      <c r="H26" s="197">
        <v>1515</v>
      </c>
      <c r="I26" s="197">
        <v>-145344</v>
      </c>
      <c r="J26" s="197">
        <v>-130023</v>
      </c>
      <c r="K26" s="197">
        <v>28871</v>
      </c>
      <c r="L26" s="197">
        <v>-216</v>
      </c>
      <c r="M26" s="197">
        <v>7780</v>
      </c>
      <c r="N26" s="197">
        <v>1510</v>
      </c>
      <c r="O26" s="197">
        <v>0</v>
      </c>
      <c r="P26" s="197">
        <v>-6429</v>
      </c>
      <c r="Q26" s="197">
        <v>-217785</v>
      </c>
      <c r="R26" s="141"/>
    </row>
    <row r="27" spans="2:18" ht="30" customHeight="1" x14ac:dyDescent="0.3">
      <c r="B27" s="125" t="s">
        <v>35</v>
      </c>
      <c r="C27" s="197">
        <v>0</v>
      </c>
      <c r="D27" s="197">
        <v>-10663</v>
      </c>
      <c r="E27" s="197">
        <v>19073</v>
      </c>
      <c r="F27" s="197">
        <v>-16232</v>
      </c>
      <c r="G27" s="197">
        <v>-52081</v>
      </c>
      <c r="H27" s="197">
        <v>-11975</v>
      </c>
      <c r="I27" s="197">
        <v>-81884</v>
      </c>
      <c r="J27" s="197">
        <v>-12749</v>
      </c>
      <c r="K27" s="197">
        <v>0</v>
      </c>
      <c r="L27" s="197">
        <v>5865</v>
      </c>
      <c r="M27" s="197">
        <v>1268</v>
      </c>
      <c r="N27" s="197">
        <v>-10277</v>
      </c>
      <c r="O27" s="197">
        <v>-121811</v>
      </c>
      <c r="P27" s="197">
        <v>-5415</v>
      </c>
      <c r="Q27" s="197">
        <v>-296881</v>
      </c>
      <c r="R27" s="141"/>
    </row>
    <row r="28" spans="2:18" ht="30" customHeight="1" x14ac:dyDescent="0.3">
      <c r="B28" s="125" t="s">
        <v>36</v>
      </c>
      <c r="C28" s="197">
        <v>209</v>
      </c>
      <c r="D28" s="197">
        <v>9913</v>
      </c>
      <c r="E28" s="197">
        <v>1610</v>
      </c>
      <c r="F28" s="197">
        <v>73810</v>
      </c>
      <c r="G28" s="197">
        <v>1912</v>
      </c>
      <c r="H28" s="197">
        <v>17012</v>
      </c>
      <c r="I28" s="197">
        <v>12284</v>
      </c>
      <c r="J28" s="197">
        <v>33805</v>
      </c>
      <c r="K28" s="197">
        <v>0</v>
      </c>
      <c r="L28" s="197">
        <v>11773</v>
      </c>
      <c r="M28" s="197">
        <v>6966</v>
      </c>
      <c r="N28" s="197">
        <v>24580</v>
      </c>
      <c r="O28" s="197">
        <v>0</v>
      </c>
      <c r="P28" s="197">
        <v>34657</v>
      </c>
      <c r="Q28" s="197">
        <v>228531</v>
      </c>
      <c r="R28" s="141"/>
    </row>
    <row r="29" spans="2:18" ht="30" customHeight="1" x14ac:dyDescent="0.3">
      <c r="B29" s="125" t="s">
        <v>199</v>
      </c>
      <c r="C29" s="197">
        <v>0</v>
      </c>
      <c r="D29" s="197">
        <v>-9812</v>
      </c>
      <c r="E29" s="197">
        <v>1557</v>
      </c>
      <c r="F29" s="197">
        <v>-8742</v>
      </c>
      <c r="G29" s="197">
        <v>-488</v>
      </c>
      <c r="H29" s="197">
        <v>9915</v>
      </c>
      <c r="I29" s="197">
        <v>-79293</v>
      </c>
      <c r="J29" s="197">
        <v>27150</v>
      </c>
      <c r="K29" s="197">
        <v>-81529</v>
      </c>
      <c r="L29" s="197">
        <v>-22186</v>
      </c>
      <c r="M29" s="197">
        <v>7161</v>
      </c>
      <c r="N29" s="197">
        <v>26063</v>
      </c>
      <c r="O29" s="197">
        <v>-8653</v>
      </c>
      <c r="P29" s="197">
        <v>15215</v>
      </c>
      <c r="Q29" s="197">
        <v>-123643</v>
      </c>
      <c r="R29" s="141"/>
    </row>
    <row r="30" spans="2:18" ht="30" customHeight="1" x14ac:dyDescent="0.3">
      <c r="B30" s="125" t="s">
        <v>200</v>
      </c>
      <c r="C30" s="197">
        <v>-36738</v>
      </c>
      <c r="D30" s="197">
        <v>7084</v>
      </c>
      <c r="E30" s="197">
        <v>460</v>
      </c>
      <c r="F30" s="197">
        <v>-8022</v>
      </c>
      <c r="G30" s="197">
        <v>-11823</v>
      </c>
      <c r="H30" s="197">
        <v>-815</v>
      </c>
      <c r="I30" s="197">
        <v>-906</v>
      </c>
      <c r="J30" s="197">
        <v>-4248</v>
      </c>
      <c r="K30" s="197">
        <v>0</v>
      </c>
      <c r="L30" s="197">
        <v>318</v>
      </c>
      <c r="M30" s="197">
        <v>6099</v>
      </c>
      <c r="N30" s="197">
        <v>7120</v>
      </c>
      <c r="O30" s="197">
        <v>0</v>
      </c>
      <c r="P30" s="197">
        <v>-2935</v>
      </c>
      <c r="Q30" s="197">
        <v>-44407</v>
      </c>
      <c r="R30" s="141"/>
    </row>
    <row r="31" spans="2:18" ht="30" customHeight="1" x14ac:dyDescent="0.3">
      <c r="B31" s="125" t="s">
        <v>37</v>
      </c>
      <c r="C31" s="197">
        <v>0</v>
      </c>
      <c r="D31" s="197">
        <v>-81403</v>
      </c>
      <c r="E31" s="197">
        <v>-38438</v>
      </c>
      <c r="F31" s="197">
        <v>8208</v>
      </c>
      <c r="G31" s="197">
        <v>1297</v>
      </c>
      <c r="H31" s="197">
        <v>-9012</v>
      </c>
      <c r="I31" s="197">
        <v>-51325</v>
      </c>
      <c r="J31" s="197">
        <v>-75368</v>
      </c>
      <c r="K31" s="197">
        <v>0</v>
      </c>
      <c r="L31" s="197">
        <v>7172</v>
      </c>
      <c r="M31" s="197">
        <v>-13935</v>
      </c>
      <c r="N31" s="197">
        <v>45645</v>
      </c>
      <c r="O31" s="197">
        <v>0</v>
      </c>
      <c r="P31" s="197">
        <v>4916</v>
      </c>
      <c r="Q31" s="197">
        <v>-202244</v>
      </c>
      <c r="R31" s="141"/>
    </row>
    <row r="32" spans="2:18" ht="30" customHeight="1" x14ac:dyDescent="0.3">
      <c r="B32" s="125" t="s">
        <v>141</v>
      </c>
      <c r="C32" s="197">
        <v>0</v>
      </c>
      <c r="D32" s="197">
        <v>-14958</v>
      </c>
      <c r="E32" s="197">
        <v>-452</v>
      </c>
      <c r="F32" s="197">
        <v>-16731</v>
      </c>
      <c r="G32" s="197">
        <v>-11565</v>
      </c>
      <c r="H32" s="197">
        <v>-49</v>
      </c>
      <c r="I32" s="197">
        <v>-149110</v>
      </c>
      <c r="J32" s="197">
        <v>-38517</v>
      </c>
      <c r="K32" s="197">
        <v>0</v>
      </c>
      <c r="L32" s="197">
        <v>248</v>
      </c>
      <c r="M32" s="197">
        <v>5432</v>
      </c>
      <c r="N32" s="197">
        <v>11386</v>
      </c>
      <c r="O32" s="197">
        <v>-118357</v>
      </c>
      <c r="P32" s="197">
        <v>-19085</v>
      </c>
      <c r="Q32" s="197">
        <v>-351758</v>
      </c>
      <c r="R32" s="141"/>
    </row>
    <row r="33" spans="2:18" ht="30" customHeight="1" x14ac:dyDescent="0.3">
      <c r="B33" s="125" t="s">
        <v>218</v>
      </c>
      <c r="C33" s="197">
        <v>0</v>
      </c>
      <c r="D33" s="197">
        <v>1869</v>
      </c>
      <c r="E33" s="197">
        <v>2687</v>
      </c>
      <c r="F33" s="197">
        <v>-2845</v>
      </c>
      <c r="G33" s="197">
        <v>4482</v>
      </c>
      <c r="H33" s="197">
        <v>-746</v>
      </c>
      <c r="I33" s="197">
        <v>-66437</v>
      </c>
      <c r="J33" s="197">
        <v>6959</v>
      </c>
      <c r="K33" s="197">
        <v>0</v>
      </c>
      <c r="L33" s="197">
        <v>2768</v>
      </c>
      <c r="M33" s="197">
        <v>8387</v>
      </c>
      <c r="N33" s="197">
        <v>841</v>
      </c>
      <c r="O33" s="197">
        <v>0</v>
      </c>
      <c r="P33" s="197">
        <v>-4654</v>
      </c>
      <c r="Q33" s="197">
        <v>-46689</v>
      </c>
      <c r="R33" s="141"/>
    </row>
    <row r="34" spans="2:18" ht="30" customHeight="1" x14ac:dyDescent="0.3">
      <c r="B34" s="125" t="s">
        <v>142</v>
      </c>
      <c r="C34" s="197">
        <v>0</v>
      </c>
      <c r="D34" s="197">
        <v>-1365</v>
      </c>
      <c r="E34" s="197">
        <v>931</v>
      </c>
      <c r="F34" s="197">
        <v>-10912</v>
      </c>
      <c r="G34" s="197">
        <v>8606</v>
      </c>
      <c r="H34" s="197">
        <v>6292</v>
      </c>
      <c r="I34" s="197">
        <v>-166746</v>
      </c>
      <c r="J34" s="197">
        <v>24775</v>
      </c>
      <c r="K34" s="197">
        <v>-153790</v>
      </c>
      <c r="L34" s="197">
        <v>24931</v>
      </c>
      <c r="M34" s="197">
        <v>1964</v>
      </c>
      <c r="N34" s="197">
        <v>7144</v>
      </c>
      <c r="O34" s="197">
        <v>-135460</v>
      </c>
      <c r="P34" s="197">
        <v>1162</v>
      </c>
      <c r="Q34" s="197">
        <v>-392468</v>
      </c>
      <c r="R34" s="141"/>
    </row>
    <row r="35" spans="2:18" ht="30" customHeight="1" x14ac:dyDescent="0.3">
      <c r="B35" s="125" t="s">
        <v>143</v>
      </c>
      <c r="C35" s="197">
        <v>0</v>
      </c>
      <c r="D35" s="197">
        <v>-2552</v>
      </c>
      <c r="E35" s="197">
        <v>-595</v>
      </c>
      <c r="F35" s="197">
        <v>959</v>
      </c>
      <c r="G35" s="197">
        <v>2990</v>
      </c>
      <c r="H35" s="197">
        <v>-289</v>
      </c>
      <c r="I35" s="197">
        <v>-104817</v>
      </c>
      <c r="J35" s="197">
        <v>-1149</v>
      </c>
      <c r="K35" s="197">
        <v>105</v>
      </c>
      <c r="L35" s="197">
        <v>-887</v>
      </c>
      <c r="M35" s="197">
        <v>-709</v>
      </c>
      <c r="N35" s="197">
        <v>-8480</v>
      </c>
      <c r="O35" s="197">
        <v>-26076</v>
      </c>
      <c r="P35" s="197">
        <v>9508</v>
      </c>
      <c r="Q35" s="197">
        <v>-131991</v>
      </c>
      <c r="R35" s="141"/>
    </row>
    <row r="36" spans="2:18" ht="30" customHeight="1" x14ac:dyDescent="0.3">
      <c r="B36" s="125" t="s">
        <v>219</v>
      </c>
      <c r="C36" s="197">
        <v>0</v>
      </c>
      <c r="D36" s="197">
        <v>-1352</v>
      </c>
      <c r="E36" s="197">
        <v>15984</v>
      </c>
      <c r="F36" s="197">
        <v>13003</v>
      </c>
      <c r="G36" s="197">
        <v>6980</v>
      </c>
      <c r="H36" s="197">
        <v>2190</v>
      </c>
      <c r="I36" s="197">
        <v>-83303</v>
      </c>
      <c r="J36" s="197">
        <v>152893</v>
      </c>
      <c r="K36" s="197">
        <v>-148379</v>
      </c>
      <c r="L36" s="197">
        <v>2945</v>
      </c>
      <c r="M36" s="197">
        <v>7633</v>
      </c>
      <c r="N36" s="197">
        <v>7995</v>
      </c>
      <c r="O36" s="197">
        <v>-17390</v>
      </c>
      <c r="P36" s="197">
        <v>2305</v>
      </c>
      <c r="Q36" s="197">
        <v>-38496</v>
      </c>
      <c r="R36" s="141"/>
    </row>
    <row r="37" spans="2:18" ht="30" customHeight="1" x14ac:dyDescent="0.3">
      <c r="B37" s="125" t="s">
        <v>38</v>
      </c>
      <c r="C37" s="197">
        <v>0</v>
      </c>
      <c r="D37" s="197">
        <v>-4461</v>
      </c>
      <c r="E37" s="197">
        <v>1947</v>
      </c>
      <c r="F37" s="197">
        <v>3333</v>
      </c>
      <c r="G37" s="197">
        <v>8446</v>
      </c>
      <c r="H37" s="197">
        <v>-7214</v>
      </c>
      <c r="I37" s="197">
        <v>51891</v>
      </c>
      <c r="J37" s="197">
        <v>-59767</v>
      </c>
      <c r="K37" s="197">
        <v>0</v>
      </c>
      <c r="L37" s="197">
        <v>3998</v>
      </c>
      <c r="M37" s="197">
        <v>481</v>
      </c>
      <c r="N37" s="197">
        <v>21055</v>
      </c>
      <c r="O37" s="197">
        <v>-104793</v>
      </c>
      <c r="P37" s="197">
        <v>52438</v>
      </c>
      <c r="Q37" s="197">
        <v>-32646</v>
      </c>
      <c r="R37" s="141"/>
    </row>
    <row r="38" spans="2:18" ht="30" customHeight="1" x14ac:dyDescent="0.3">
      <c r="B38" s="125" t="s">
        <v>39</v>
      </c>
      <c r="C38" s="197">
        <v>0</v>
      </c>
      <c r="D38" s="197">
        <v>-6276</v>
      </c>
      <c r="E38" s="197">
        <v>-3378</v>
      </c>
      <c r="F38" s="197">
        <v>15769</v>
      </c>
      <c r="G38" s="197">
        <v>-2032</v>
      </c>
      <c r="H38" s="197">
        <v>15812</v>
      </c>
      <c r="I38" s="197">
        <v>20122</v>
      </c>
      <c r="J38" s="197">
        <v>-10458</v>
      </c>
      <c r="K38" s="197">
        <v>0</v>
      </c>
      <c r="L38" s="197">
        <v>2496</v>
      </c>
      <c r="M38" s="197">
        <v>3165</v>
      </c>
      <c r="N38" s="197">
        <v>-7173</v>
      </c>
      <c r="O38" s="197">
        <v>461</v>
      </c>
      <c r="P38" s="197">
        <v>10786</v>
      </c>
      <c r="Q38" s="197">
        <v>39293</v>
      </c>
      <c r="R38" s="141"/>
    </row>
    <row r="39" spans="2:18" ht="30" customHeight="1" x14ac:dyDescent="0.3">
      <c r="B39" s="125" t="s">
        <v>40</v>
      </c>
      <c r="C39" s="197">
        <v>0</v>
      </c>
      <c r="D39" s="197">
        <v>-4652</v>
      </c>
      <c r="E39" s="197">
        <v>9184</v>
      </c>
      <c r="F39" s="197">
        <v>-9259</v>
      </c>
      <c r="G39" s="197">
        <v>1893</v>
      </c>
      <c r="H39" s="197">
        <v>5161</v>
      </c>
      <c r="I39" s="197">
        <v>-259099</v>
      </c>
      <c r="J39" s="197">
        <v>103900</v>
      </c>
      <c r="K39" s="197">
        <v>0</v>
      </c>
      <c r="L39" s="197">
        <v>-5218</v>
      </c>
      <c r="M39" s="197">
        <v>-6065</v>
      </c>
      <c r="N39" s="197">
        <v>48144</v>
      </c>
      <c r="O39" s="197">
        <v>-18763</v>
      </c>
      <c r="P39" s="197">
        <v>-3342</v>
      </c>
      <c r="Q39" s="197">
        <v>-138116</v>
      </c>
      <c r="R39" s="141"/>
    </row>
    <row r="40" spans="2:18" ht="30" customHeight="1" x14ac:dyDescent="0.3">
      <c r="B40" s="125" t="s">
        <v>41</v>
      </c>
      <c r="C40" s="197">
        <v>0</v>
      </c>
      <c r="D40" s="197">
        <v>2130</v>
      </c>
      <c r="E40" s="197">
        <v>-669</v>
      </c>
      <c r="F40" s="197">
        <v>-4419</v>
      </c>
      <c r="G40" s="197">
        <v>-5513</v>
      </c>
      <c r="H40" s="197">
        <v>-6</v>
      </c>
      <c r="I40" s="197">
        <v>-16542</v>
      </c>
      <c r="J40" s="197">
        <v>-11198</v>
      </c>
      <c r="K40" s="197">
        <v>0</v>
      </c>
      <c r="L40" s="197">
        <v>10709</v>
      </c>
      <c r="M40" s="197">
        <v>3917</v>
      </c>
      <c r="N40" s="197">
        <v>5957</v>
      </c>
      <c r="O40" s="197">
        <v>0</v>
      </c>
      <c r="P40" s="197">
        <v>17772</v>
      </c>
      <c r="Q40" s="197">
        <v>2138</v>
      </c>
      <c r="R40" s="141"/>
    </row>
    <row r="41" spans="2:18" ht="30" customHeight="1" x14ac:dyDescent="0.3">
      <c r="B41" s="125" t="s">
        <v>42</v>
      </c>
      <c r="C41" s="197">
        <v>-15</v>
      </c>
      <c r="D41" s="197">
        <v>-5631</v>
      </c>
      <c r="E41" s="197">
        <v>-283</v>
      </c>
      <c r="F41" s="197">
        <v>-4201</v>
      </c>
      <c r="G41" s="197">
        <v>-2683</v>
      </c>
      <c r="H41" s="197">
        <v>363</v>
      </c>
      <c r="I41" s="197">
        <v>221</v>
      </c>
      <c r="J41" s="197">
        <v>-118345</v>
      </c>
      <c r="K41" s="197">
        <v>5935</v>
      </c>
      <c r="L41" s="197">
        <v>-4521</v>
      </c>
      <c r="M41" s="197">
        <v>-290</v>
      </c>
      <c r="N41" s="197">
        <v>-32682</v>
      </c>
      <c r="O41" s="197">
        <v>96804</v>
      </c>
      <c r="P41" s="197">
        <v>2777</v>
      </c>
      <c r="Q41" s="197">
        <v>-62552</v>
      </c>
      <c r="R41" s="141"/>
    </row>
    <row r="42" spans="2:18" ht="30" customHeight="1" x14ac:dyDescent="0.3">
      <c r="B42" s="125" t="s">
        <v>43</v>
      </c>
      <c r="C42" s="197">
        <v>-1253</v>
      </c>
      <c r="D42" s="197">
        <v>17362</v>
      </c>
      <c r="E42" s="197">
        <v>18479</v>
      </c>
      <c r="F42" s="197">
        <v>23073</v>
      </c>
      <c r="G42" s="197">
        <v>-12551</v>
      </c>
      <c r="H42" s="197">
        <v>-9296</v>
      </c>
      <c r="I42" s="197">
        <v>-152067</v>
      </c>
      <c r="J42" s="197">
        <v>94033</v>
      </c>
      <c r="K42" s="197">
        <v>0</v>
      </c>
      <c r="L42" s="197">
        <v>1299</v>
      </c>
      <c r="M42" s="197">
        <v>47402</v>
      </c>
      <c r="N42" s="197">
        <v>83323</v>
      </c>
      <c r="O42" s="197">
        <v>-43463</v>
      </c>
      <c r="P42" s="197">
        <v>-22384</v>
      </c>
      <c r="Q42" s="197">
        <v>43957</v>
      </c>
      <c r="R42" s="141"/>
    </row>
    <row r="43" spans="2:18" ht="30" customHeight="1" x14ac:dyDescent="0.3">
      <c r="B43" s="125" t="s">
        <v>44</v>
      </c>
      <c r="C43" s="197">
        <v>0</v>
      </c>
      <c r="D43" s="197">
        <v>-20968</v>
      </c>
      <c r="E43" s="197">
        <v>5</v>
      </c>
      <c r="F43" s="197">
        <v>8</v>
      </c>
      <c r="G43" s="197">
        <v>104</v>
      </c>
      <c r="H43" s="197">
        <v>603</v>
      </c>
      <c r="I43" s="197">
        <v>5645</v>
      </c>
      <c r="J43" s="197">
        <v>-69679</v>
      </c>
      <c r="K43" s="197">
        <v>-21759</v>
      </c>
      <c r="L43" s="197">
        <v>23</v>
      </c>
      <c r="M43" s="197">
        <v>12</v>
      </c>
      <c r="N43" s="197">
        <v>-643</v>
      </c>
      <c r="O43" s="197">
        <v>-69</v>
      </c>
      <c r="P43" s="197">
        <v>-1040</v>
      </c>
      <c r="Q43" s="197">
        <v>-107757</v>
      </c>
      <c r="R43" s="141"/>
    </row>
    <row r="44" spans="2:18" ht="30" customHeight="1" x14ac:dyDescent="0.3">
      <c r="B44" s="127" t="s">
        <v>45</v>
      </c>
      <c r="C44" s="128">
        <f>SUM(C7:C43)</f>
        <v>-98621</v>
      </c>
      <c r="D44" s="128">
        <f t="shared" ref="D44:Q44" si="0">SUM(D7:D43)</f>
        <v>-273754</v>
      </c>
      <c r="E44" s="128">
        <f t="shared" si="0"/>
        <v>204711</v>
      </c>
      <c r="F44" s="128">
        <f t="shared" si="0"/>
        <v>107273</v>
      </c>
      <c r="G44" s="128">
        <f t="shared" si="0"/>
        <v>133539</v>
      </c>
      <c r="H44" s="128">
        <f t="shared" si="0"/>
        <v>306463</v>
      </c>
      <c r="I44" s="128">
        <f t="shared" si="0"/>
        <v>-3249684</v>
      </c>
      <c r="J44" s="128">
        <f t="shared" si="0"/>
        <v>-886577</v>
      </c>
      <c r="K44" s="128">
        <f t="shared" si="0"/>
        <v>-369973</v>
      </c>
      <c r="L44" s="128">
        <f t="shared" si="0"/>
        <v>344220</v>
      </c>
      <c r="M44" s="128">
        <f t="shared" si="0"/>
        <v>312088</v>
      </c>
      <c r="N44" s="128">
        <f t="shared" si="0"/>
        <v>711766</v>
      </c>
      <c r="O44" s="128">
        <f t="shared" si="0"/>
        <v>-231682</v>
      </c>
      <c r="P44" s="128">
        <f t="shared" si="0"/>
        <v>333078</v>
      </c>
      <c r="Q44" s="128">
        <f t="shared" si="0"/>
        <v>-2657157</v>
      </c>
      <c r="R44" s="141"/>
    </row>
    <row r="45" spans="2:18" ht="30" customHeight="1" x14ac:dyDescent="0.3">
      <c r="B45" s="282" t="s">
        <v>46</v>
      </c>
      <c r="C45" s="282"/>
      <c r="D45" s="282"/>
      <c r="E45" s="282"/>
      <c r="F45" s="282"/>
      <c r="G45" s="282"/>
      <c r="H45" s="282"/>
      <c r="I45" s="282"/>
      <c r="J45" s="282"/>
      <c r="K45" s="282"/>
      <c r="L45" s="282"/>
      <c r="M45" s="282"/>
      <c r="N45" s="282"/>
      <c r="O45" s="282"/>
      <c r="P45" s="282"/>
      <c r="Q45" s="282"/>
      <c r="R45" s="142"/>
    </row>
    <row r="46" spans="2:18" ht="30" customHeight="1" x14ac:dyDescent="0.3">
      <c r="B46" s="125" t="s">
        <v>47</v>
      </c>
      <c r="C46" s="69">
        <v>6601</v>
      </c>
      <c r="D46" s="69">
        <v>14906</v>
      </c>
      <c r="E46" s="69">
        <v>5671</v>
      </c>
      <c r="F46" s="69">
        <v>54890</v>
      </c>
      <c r="G46" s="69">
        <v>22416</v>
      </c>
      <c r="H46" s="69">
        <v>11204</v>
      </c>
      <c r="I46" s="69">
        <v>-20</v>
      </c>
      <c r="J46" s="69">
        <v>9963</v>
      </c>
      <c r="K46" s="69">
        <v>0</v>
      </c>
      <c r="L46" s="69">
        <v>1654</v>
      </c>
      <c r="M46" s="69">
        <v>5362</v>
      </c>
      <c r="N46" s="69">
        <v>2161</v>
      </c>
      <c r="O46" s="69">
        <v>-84070</v>
      </c>
      <c r="P46" s="69">
        <v>17784</v>
      </c>
      <c r="Q46" s="129">
        <v>68523</v>
      </c>
      <c r="R46" s="141"/>
    </row>
    <row r="47" spans="2:18" ht="30" customHeight="1" x14ac:dyDescent="0.3">
      <c r="B47" s="125" t="s">
        <v>65</v>
      </c>
      <c r="C47" s="69">
        <v>6807</v>
      </c>
      <c r="D47" s="69">
        <v>72016</v>
      </c>
      <c r="E47" s="69">
        <v>0</v>
      </c>
      <c r="F47" s="69">
        <v>-46249</v>
      </c>
      <c r="G47" s="69">
        <v>8432</v>
      </c>
      <c r="H47" s="69">
        <v>44838</v>
      </c>
      <c r="I47" s="69">
        <v>0</v>
      </c>
      <c r="J47" s="69">
        <v>-74538</v>
      </c>
      <c r="K47" s="69">
        <v>0</v>
      </c>
      <c r="L47" s="69">
        <v>-1785</v>
      </c>
      <c r="M47" s="69">
        <v>0</v>
      </c>
      <c r="N47" s="69">
        <v>0</v>
      </c>
      <c r="O47" s="69">
        <v>18776</v>
      </c>
      <c r="P47" s="69">
        <v>-19874</v>
      </c>
      <c r="Q47" s="129">
        <v>8423</v>
      </c>
      <c r="R47" s="141"/>
    </row>
    <row r="48" spans="2:18" ht="30" customHeight="1" x14ac:dyDescent="0.3">
      <c r="B48" s="7" t="s">
        <v>258</v>
      </c>
      <c r="C48" s="69">
        <v>12</v>
      </c>
      <c r="D48" s="69">
        <v>1654</v>
      </c>
      <c r="E48" s="69">
        <v>-3867</v>
      </c>
      <c r="F48" s="69">
        <v>-27411</v>
      </c>
      <c r="G48" s="69">
        <v>670</v>
      </c>
      <c r="H48" s="69">
        <v>6655</v>
      </c>
      <c r="I48" s="69">
        <v>2683</v>
      </c>
      <c r="J48" s="69">
        <v>2916</v>
      </c>
      <c r="K48" s="69">
        <v>0</v>
      </c>
      <c r="L48" s="69">
        <v>-4192</v>
      </c>
      <c r="M48" s="69">
        <v>5964</v>
      </c>
      <c r="N48" s="69">
        <v>-6520</v>
      </c>
      <c r="O48" s="69">
        <v>-4577</v>
      </c>
      <c r="P48" s="69">
        <v>10732</v>
      </c>
      <c r="Q48" s="129">
        <v>-15282</v>
      </c>
      <c r="R48" s="141"/>
    </row>
    <row r="49" spans="2:19" ht="30" customHeight="1" x14ac:dyDescent="0.3">
      <c r="B49" s="125" t="s">
        <v>48</v>
      </c>
      <c r="C49" s="69">
        <v>-24020</v>
      </c>
      <c r="D49" s="69">
        <v>-528062</v>
      </c>
      <c r="E49" s="69">
        <v>-136904</v>
      </c>
      <c r="F49" s="69">
        <v>-179636</v>
      </c>
      <c r="G49" s="69">
        <v>43437</v>
      </c>
      <c r="H49" s="69">
        <v>-53547</v>
      </c>
      <c r="I49" s="69">
        <v>28764</v>
      </c>
      <c r="J49" s="69">
        <v>-281071</v>
      </c>
      <c r="K49" s="69">
        <v>0</v>
      </c>
      <c r="L49" s="69">
        <v>-18366</v>
      </c>
      <c r="M49" s="69">
        <v>107432</v>
      </c>
      <c r="N49" s="69">
        <v>456</v>
      </c>
      <c r="O49" s="69">
        <v>-91622</v>
      </c>
      <c r="P49" s="69">
        <v>-846705</v>
      </c>
      <c r="Q49" s="129">
        <v>-1979846</v>
      </c>
      <c r="R49" s="141"/>
    </row>
    <row r="50" spans="2:19" ht="30" customHeight="1" x14ac:dyDescent="0.3">
      <c r="B50" s="125" t="s">
        <v>259</v>
      </c>
      <c r="C50" s="69">
        <v>-25007</v>
      </c>
      <c r="D50" s="69">
        <v>224</v>
      </c>
      <c r="E50" s="69">
        <v>-1566</v>
      </c>
      <c r="F50" s="69">
        <v>22121</v>
      </c>
      <c r="G50" s="69">
        <v>-2397</v>
      </c>
      <c r="H50" s="69">
        <v>-4291</v>
      </c>
      <c r="I50" s="69">
        <v>-10</v>
      </c>
      <c r="J50" s="69">
        <v>-12906</v>
      </c>
      <c r="K50" s="69">
        <v>0</v>
      </c>
      <c r="L50" s="69">
        <v>-56</v>
      </c>
      <c r="M50" s="69">
        <v>488</v>
      </c>
      <c r="N50" s="69">
        <v>199</v>
      </c>
      <c r="O50" s="69">
        <v>0</v>
      </c>
      <c r="P50" s="69">
        <v>3222</v>
      </c>
      <c r="Q50" s="129">
        <v>-19980</v>
      </c>
      <c r="R50" s="141"/>
    </row>
    <row r="51" spans="2:19" ht="30" customHeight="1" x14ac:dyDescent="0.3">
      <c r="B51" s="127" t="s">
        <v>45</v>
      </c>
      <c r="C51" s="128">
        <f>SUM(C46:C50)</f>
        <v>-35607</v>
      </c>
      <c r="D51" s="128">
        <f t="shared" ref="D51:Q51" si="1">SUM(D46:D50)</f>
        <v>-439262</v>
      </c>
      <c r="E51" s="128">
        <f t="shared" si="1"/>
        <v>-136666</v>
      </c>
      <c r="F51" s="128">
        <f t="shared" si="1"/>
        <v>-176285</v>
      </c>
      <c r="G51" s="128">
        <f t="shared" si="1"/>
        <v>72558</v>
      </c>
      <c r="H51" s="128">
        <f t="shared" si="1"/>
        <v>4859</v>
      </c>
      <c r="I51" s="128">
        <f t="shared" si="1"/>
        <v>31417</v>
      </c>
      <c r="J51" s="128">
        <f t="shared" si="1"/>
        <v>-355636</v>
      </c>
      <c r="K51" s="128">
        <f t="shared" si="1"/>
        <v>0</v>
      </c>
      <c r="L51" s="128">
        <f t="shared" si="1"/>
        <v>-22745</v>
      </c>
      <c r="M51" s="128">
        <f t="shared" si="1"/>
        <v>119246</v>
      </c>
      <c r="N51" s="128">
        <f t="shared" si="1"/>
        <v>-3704</v>
      </c>
      <c r="O51" s="128">
        <f t="shared" si="1"/>
        <v>-161493</v>
      </c>
      <c r="P51" s="128">
        <f t="shared" si="1"/>
        <v>-834841</v>
      </c>
      <c r="Q51" s="128">
        <f t="shared" si="1"/>
        <v>-1938162</v>
      </c>
      <c r="R51" s="141"/>
    </row>
    <row r="52" spans="2:19" ht="20.25" customHeight="1" x14ac:dyDescent="0.3">
      <c r="B52" s="283" t="s">
        <v>50</v>
      </c>
      <c r="C52" s="283"/>
      <c r="D52" s="283"/>
      <c r="E52" s="283"/>
      <c r="F52" s="283"/>
      <c r="G52" s="283"/>
      <c r="H52" s="283"/>
      <c r="I52" s="283"/>
      <c r="J52" s="283"/>
      <c r="K52" s="283"/>
      <c r="L52" s="283"/>
      <c r="M52" s="283"/>
      <c r="N52" s="283"/>
      <c r="O52" s="283"/>
      <c r="P52" s="283"/>
      <c r="Q52" s="283"/>
      <c r="R52" s="143"/>
      <c r="S52" s="5"/>
    </row>
    <row r="54" spans="2:19" x14ac:dyDescent="0.3">
      <c r="C54" s="5"/>
      <c r="D54" s="5"/>
      <c r="E54" s="5"/>
      <c r="F54" s="5"/>
      <c r="G54" s="5"/>
      <c r="H54" s="5"/>
      <c r="I54" s="5"/>
      <c r="J54" s="5"/>
      <c r="K54" s="5"/>
      <c r="L54" s="5"/>
      <c r="M54" s="5"/>
      <c r="N54" s="5"/>
      <c r="O54" s="5"/>
      <c r="P54" s="5"/>
      <c r="Q54" s="5"/>
    </row>
    <row r="55" spans="2:19" x14ac:dyDescent="0.3">
      <c r="C55" s="162"/>
      <c r="D55" s="162"/>
      <c r="E55" s="162"/>
      <c r="F55" s="162"/>
      <c r="G55" s="162"/>
      <c r="H55" s="162"/>
      <c r="I55" s="162"/>
      <c r="J55" s="162"/>
      <c r="K55" s="162"/>
      <c r="L55" s="162"/>
      <c r="M55" s="162"/>
      <c r="N55" s="162"/>
      <c r="O55" s="162"/>
      <c r="P55" s="162"/>
      <c r="Q55" s="162"/>
    </row>
  </sheetData>
  <sheetProtection algorithmName="SHA-512" hashValue="M8fV0xVH7xnaL9J49wxN7rSdfSkTXmKlMdCgsk4WkNvX0lb9FNPTKNEH9J/dtaSLx6XBNcqelq2+Pa1DK974Ww==" saltValue="vyaruJT/pdXAC3kSSDxgqA==" spinCount="100000" sheet="1" objects="1" scenarios="1"/>
  <mergeCells count="4">
    <mergeCell ref="B4:Q4"/>
    <mergeCell ref="B6:Q6"/>
    <mergeCell ref="B45:Q45"/>
    <mergeCell ref="B52:Q52"/>
  </mergeCells>
  <pageMargins left="0.7" right="0.7" top="0.75" bottom="0.75" header="0.3" footer="0.3"/>
  <pageSetup paperSize="9" scale="33"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5">
    <tabColor rgb="FF92D050"/>
  </sheetPr>
  <dimension ref="B3:T58"/>
  <sheetViews>
    <sheetView workbookViewId="0">
      <selection activeCell="B4" sqref="B4:Q4"/>
    </sheetView>
  </sheetViews>
  <sheetFormatPr defaultColWidth="9.453125" defaultRowHeight="14" x14ac:dyDescent="0.3"/>
  <cols>
    <col min="1" max="1" width="12.453125" style="4" customWidth="1"/>
    <col min="2" max="2" width="51.453125" style="4" customWidth="1"/>
    <col min="3" max="17" width="21.54296875" style="4" customWidth="1"/>
    <col min="18" max="19" width="6.453125" style="4" bestFit="1" customWidth="1"/>
    <col min="20" max="20" width="14.54296875" style="4" bestFit="1" customWidth="1"/>
    <col min="21" max="16384" width="9.453125" style="4"/>
  </cols>
  <sheetData>
    <row r="3" spans="2:18" ht="5.25" customHeight="1" x14ac:dyDescent="0.3"/>
    <row r="4" spans="2:18" ht="21" customHeight="1" x14ac:dyDescent="0.3">
      <c r="B4" s="280" t="s">
        <v>305</v>
      </c>
      <c r="C4" s="280"/>
      <c r="D4" s="280"/>
      <c r="E4" s="280"/>
      <c r="F4" s="280"/>
      <c r="G4" s="280"/>
      <c r="H4" s="280"/>
      <c r="I4" s="280"/>
      <c r="J4" s="280"/>
      <c r="K4" s="280"/>
      <c r="L4" s="280"/>
      <c r="M4" s="280"/>
      <c r="N4" s="280"/>
      <c r="O4" s="280"/>
      <c r="P4" s="280"/>
      <c r="Q4" s="280"/>
      <c r="R4" s="130"/>
    </row>
    <row r="5" spans="2:18" ht="28.5" customHeight="1" x14ac:dyDescent="0.3">
      <c r="B5" s="64" t="s">
        <v>0</v>
      </c>
      <c r="C5" s="66" t="s">
        <v>201</v>
      </c>
      <c r="D5" s="66" t="s">
        <v>202</v>
      </c>
      <c r="E5" s="66" t="s">
        <v>203</v>
      </c>
      <c r="F5" s="66" t="s">
        <v>204</v>
      </c>
      <c r="G5" s="66" t="s">
        <v>205</v>
      </c>
      <c r="H5" s="66" t="s">
        <v>206</v>
      </c>
      <c r="I5" s="66" t="s">
        <v>207</v>
      </c>
      <c r="J5" s="66" t="s">
        <v>208</v>
      </c>
      <c r="K5" s="66" t="s">
        <v>209</v>
      </c>
      <c r="L5" s="66" t="s">
        <v>210</v>
      </c>
      <c r="M5" s="66" t="s">
        <v>211</v>
      </c>
      <c r="N5" s="66" t="s">
        <v>212</v>
      </c>
      <c r="O5" s="66" t="s">
        <v>213</v>
      </c>
      <c r="P5" s="66" t="s">
        <v>214</v>
      </c>
      <c r="Q5" s="66" t="s">
        <v>215</v>
      </c>
      <c r="R5" s="140"/>
    </row>
    <row r="6" spans="2:18" ht="21" customHeight="1" x14ac:dyDescent="0.3">
      <c r="B6" s="281" t="s">
        <v>16</v>
      </c>
      <c r="C6" s="281"/>
      <c r="D6" s="281"/>
      <c r="E6" s="281"/>
      <c r="F6" s="281"/>
      <c r="G6" s="281"/>
      <c r="H6" s="281"/>
      <c r="I6" s="281"/>
      <c r="J6" s="281"/>
      <c r="K6" s="281"/>
      <c r="L6" s="281"/>
      <c r="M6" s="281"/>
      <c r="N6" s="281"/>
      <c r="O6" s="281"/>
      <c r="P6" s="281"/>
      <c r="Q6" s="281"/>
      <c r="R6" s="140"/>
    </row>
    <row r="7" spans="2:18" ht="18.75" customHeight="1" x14ac:dyDescent="0.3">
      <c r="B7" s="125" t="s">
        <v>17</v>
      </c>
      <c r="C7" s="69">
        <v>0</v>
      </c>
      <c r="D7" s="69">
        <v>234</v>
      </c>
      <c r="E7" s="69">
        <v>1204</v>
      </c>
      <c r="F7" s="69">
        <v>6366</v>
      </c>
      <c r="G7" s="69">
        <v>4501</v>
      </c>
      <c r="H7" s="69">
        <v>238</v>
      </c>
      <c r="I7" s="69">
        <v>0</v>
      </c>
      <c r="J7" s="69">
        <v>0</v>
      </c>
      <c r="K7" s="69">
        <v>0</v>
      </c>
      <c r="L7" s="69">
        <v>22267</v>
      </c>
      <c r="M7" s="69">
        <v>2121</v>
      </c>
      <c r="N7" s="69">
        <v>80627</v>
      </c>
      <c r="O7" s="69">
        <v>4324416</v>
      </c>
      <c r="P7" s="69">
        <v>15981</v>
      </c>
      <c r="Q7" s="129">
        <v>4457955</v>
      </c>
      <c r="R7" s="141"/>
    </row>
    <row r="8" spans="2:18" ht="21" customHeight="1" x14ac:dyDescent="0.3">
      <c r="B8" s="125" t="s">
        <v>18</v>
      </c>
      <c r="C8" s="69">
        <v>0</v>
      </c>
      <c r="D8" s="69">
        <v>37262</v>
      </c>
      <c r="E8" s="69">
        <v>1721</v>
      </c>
      <c r="F8" s="69">
        <v>170037</v>
      </c>
      <c r="G8" s="69">
        <v>9147</v>
      </c>
      <c r="H8" s="69">
        <v>217</v>
      </c>
      <c r="I8" s="69">
        <v>443180</v>
      </c>
      <c r="J8" s="69">
        <v>317063</v>
      </c>
      <c r="K8" s="69">
        <v>0</v>
      </c>
      <c r="L8" s="69">
        <v>52808</v>
      </c>
      <c r="M8" s="69">
        <v>11969</v>
      </c>
      <c r="N8" s="69">
        <v>56255</v>
      </c>
      <c r="O8" s="69">
        <v>0</v>
      </c>
      <c r="P8" s="69">
        <v>59029</v>
      </c>
      <c r="Q8" s="129">
        <v>1158688</v>
      </c>
      <c r="R8" s="141"/>
    </row>
    <row r="9" spans="2:18" ht="21" customHeight="1" x14ac:dyDescent="0.3">
      <c r="B9" s="125" t="s">
        <v>19</v>
      </c>
      <c r="C9" s="69">
        <v>16738</v>
      </c>
      <c r="D9" s="69">
        <v>43662</v>
      </c>
      <c r="E9" s="69">
        <v>72856</v>
      </c>
      <c r="F9" s="69">
        <v>520783</v>
      </c>
      <c r="G9" s="69">
        <v>771425</v>
      </c>
      <c r="H9" s="69">
        <v>35678</v>
      </c>
      <c r="I9" s="69">
        <v>725637</v>
      </c>
      <c r="J9" s="69">
        <v>153148</v>
      </c>
      <c r="K9" s="69">
        <v>0</v>
      </c>
      <c r="L9" s="69">
        <v>357792</v>
      </c>
      <c r="M9" s="69">
        <v>280173</v>
      </c>
      <c r="N9" s="69">
        <v>3954</v>
      </c>
      <c r="O9" s="69">
        <v>0</v>
      </c>
      <c r="P9" s="69">
        <v>0</v>
      </c>
      <c r="Q9" s="129">
        <v>2981847</v>
      </c>
      <c r="R9" s="141"/>
    </row>
    <row r="10" spans="2:18" ht="21" customHeight="1" x14ac:dyDescent="0.3">
      <c r="B10" s="125" t="s">
        <v>145</v>
      </c>
      <c r="C10" s="69">
        <v>5778</v>
      </c>
      <c r="D10" s="69">
        <v>22208</v>
      </c>
      <c r="E10" s="69">
        <v>20713</v>
      </c>
      <c r="F10" s="69">
        <v>92759</v>
      </c>
      <c r="G10" s="69">
        <v>90297</v>
      </c>
      <c r="H10" s="69">
        <v>48458</v>
      </c>
      <c r="I10" s="69">
        <v>136509</v>
      </c>
      <c r="J10" s="69">
        <v>129110</v>
      </c>
      <c r="K10" s="69">
        <v>0</v>
      </c>
      <c r="L10" s="69">
        <v>3222</v>
      </c>
      <c r="M10" s="69">
        <v>23772</v>
      </c>
      <c r="N10" s="69">
        <v>71485</v>
      </c>
      <c r="O10" s="69">
        <v>75524</v>
      </c>
      <c r="P10" s="69">
        <v>20802</v>
      </c>
      <c r="Q10" s="129">
        <v>740637</v>
      </c>
      <c r="R10" s="141"/>
    </row>
    <row r="11" spans="2:18" ht="21" customHeight="1" x14ac:dyDescent="0.3">
      <c r="B11" s="125" t="s">
        <v>20</v>
      </c>
      <c r="C11" s="69">
        <v>20456</v>
      </c>
      <c r="D11" s="69">
        <v>128814</v>
      </c>
      <c r="E11" s="69">
        <v>60736</v>
      </c>
      <c r="F11" s="69">
        <v>631757</v>
      </c>
      <c r="G11" s="69">
        <v>120462</v>
      </c>
      <c r="H11" s="69">
        <v>149372</v>
      </c>
      <c r="I11" s="69">
        <v>1141118</v>
      </c>
      <c r="J11" s="69">
        <v>1163348</v>
      </c>
      <c r="K11" s="69">
        <v>0</v>
      </c>
      <c r="L11" s="69">
        <v>120251</v>
      </c>
      <c r="M11" s="69">
        <v>189644</v>
      </c>
      <c r="N11" s="69">
        <v>425264</v>
      </c>
      <c r="O11" s="69">
        <v>2901866</v>
      </c>
      <c r="P11" s="69">
        <v>297829</v>
      </c>
      <c r="Q11" s="129">
        <v>7350917</v>
      </c>
      <c r="R11" s="141"/>
    </row>
    <row r="12" spans="2:18" ht="21" customHeight="1" x14ac:dyDescent="0.3">
      <c r="B12" s="125" t="s">
        <v>139</v>
      </c>
      <c r="C12" s="69">
        <v>0</v>
      </c>
      <c r="D12" s="69">
        <v>404240</v>
      </c>
      <c r="E12" s="69">
        <v>96644</v>
      </c>
      <c r="F12" s="69">
        <v>473201</v>
      </c>
      <c r="G12" s="69">
        <v>118124</v>
      </c>
      <c r="H12" s="69">
        <v>275203</v>
      </c>
      <c r="I12" s="69">
        <v>1144133</v>
      </c>
      <c r="J12" s="69">
        <v>941447</v>
      </c>
      <c r="K12" s="69">
        <v>0</v>
      </c>
      <c r="L12" s="69">
        <v>642485</v>
      </c>
      <c r="M12" s="69">
        <v>193103</v>
      </c>
      <c r="N12" s="69">
        <v>198450</v>
      </c>
      <c r="O12" s="69">
        <v>1431631</v>
      </c>
      <c r="P12" s="69">
        <v>615757</v>
      </c>
      <c r="Q12" s="129">
        <v>6534419</v>
      </c>
      <c r="R12" s="141"/>
    </row>
    <row r="13" spans="2:18" ht="21" customHeight="1" x14ac:dyDescent="0.3">
      <c r="B13" s="125" t="s">
        <v>21</v>
      </c>
      <c r="C13" s="69">
        <v>0</v>
      </c>
      <c r="D13" s="69">
        <v>400482</v>
      </c>
      <c r="E13" s="69">
        <v>72099</v>
      </c>
      <c r="F13" s="69">
        <v>597234</v>
      </c>
      <c r="G13" s="69">
        <v>83912</v>
      </c>
      <c r="H13" s="69">
        <v>50998</v>
      </c>
      <c r="I13" s="69">
        <v>1670577</v>
      </c>
      <c r="J13" s="69">
        <v>1707745</v>
      </c>
      <c r="K13" s="69">
        <v>0</v>
      </c>
      <c r="L13" s="69">
        <v>220955</v>
      </c>
      <c r="M13" s="69">
        <v>520684</v>
      </c>
      <c r="N13" s="69">
        <v>329263</v>
      </c>
      <c r="O13" s="69">
        <v>2845322</v>
      </c>
      <c r="P13" s="69">
        <v>128957</v>
      </c>
      <c r="Q13" s="129">
        <v>8628227</v>
      </c>
      <c r="R13" s="141"/>
    </row>
    <row r="14" spans="2:18" ht="21" customHeight="1" x14ac:dyDescent="0.3">
      <c r="B14" s="125" t="s">
        <v>22</v>
      </c>
      <c r="C14" s="69">
        <v>0</v>
      </c>
      <c r="D14" s="69">
        <v>22385</v>
      </c>
      <c r="E14" s="69">
        <v>4972</v>
      </c>
      <c r="F14" s="69">
        <v>44152</v>
      </c>
      <c r="G14" s="69">
        <v>5239</v>
      </c>
      <c r="H14" s="69">
        <v>10280</v>
      </c>
      <c r="I14" s="69">
        <v>129043</v>
      </c>
      <c r="J14" s="69">
        <v>87637</v>
      </c>
      <c r="K14" s="69">
        <v>0</v>
      </c>
      <c r="L14" s="69">
        <v>3645</v>
      </c>
      <c r="M14" s="69">
        <v>49186</v>
      </c>
      <c r="N14" s="69">
        <v>2206</v>
      </c>
      <c r="O14" s="69">
        <v>0</v>
      </c>
      <c r="P14" s="69">
        <v>7244</v>
      </c>
      <c r="Q14" s="129">
        <v>365990</v>
      </c>
      <c r="R14" s="141"/>
    </row>
    <row r="15" spans="2:18" ht="21" customHeight="1" x14ac:dyDescent="0.3">
      <c r="B15" s="125" t="s">
        <v>23</v>
      </c>
      <c r="C15" s="69">
        <v>0</v>
      </c>
      <c r="D15" s="69">
        <v>0</v>
      </c>
      <c r="E15" s="69">
        <v>0</v>
      </c>
      <c r="F15" s="69">
        <v>0</v>
      </c>
      <c r="G15" s="69">
        <v>0</v>
      </c>
      <c r="H15" s="69">
        <v>0</v>
      </c>
      <c r="I15" s="69">
        <v>127277</v>
      </c>
      <c r="J15" s="69">
        <v>41657</v>
      </c>
      <c r="K15" s="69">
        <v>2259196</v>
      </c>
      <c r="L15" s="69">
        <v>0</v>
      </c>
      <c r="M15" s="69">
        <v>0</v>
      </c>
      <c r="N15" s="69">
        <v>0</v>
      </c>
      <c r="O15" s="69">
        <v>0</v>
      </c>
      <c r="P15" s="69">
        <v>0</v>
      </c>
      <c r="Q15" s="129">
        <v>2428130</v>
      </c>
      <c r="R15" s="141"/>
    </row>
    <row r="16" spans="2:18" ht="21" customHeight="1" x14ac:dyDescent="0.3">
      <c r="B16" s="125" t="s">
        <v>24</v>
      </c>
      <c r="C16" s="69">
        <v>218543</v>
      </c>
      <c r="D16" s="69">
        <v>61905</v>
      </c>
      <c r="E16" s="69">
        <v>19228</v>
      </c>
      <c r="F16" s="69">
        <v>173110</v>
      </c>
      <c r="G16" s="69">
        <v>21520</v>
      </c>
      <c r="H16" s="69">
        <v>61834</v>
      </c>
      <c r="I16" s="69">
        <v>608438</v>
      </c>
      <c r="J16" s="69">
        <v>507749</v>
      </c>
      <c r="K16" s="69">
        <v>32717</v>
      </c>
      <c r="L16" s="69">
        <v>15183</v>
      </c>
      <c r="M16" s="69">
        <v>84030</v>
      </c>
      <c r="N16" s="69">
        <v>162075</v>
      </c>
      <c r="O16" s="69">
        <v>0</v>
      </c>
      <c r="P16" s="69">
        <v>24985</v>
      </c>
      <c r="Q16" s="129">
        <v>1991316</v>
      </c>
      <c r="R16" s="141"/>
    </row>
    <row r="17" spans="2:18" ht="21" customHeight="1" x14ac:dyDescent="0.3">
      <c r="B17" s="125" t="s">
        <v>25</v>
      </c>
      <c r="C17" s="69">
        <v>0</v>
      </c>
      <c r="D17" s="69">
        <v>100742</v>
      </c>
      <c r="E17" s="69">
        <v>24168</v>
      </c>
      <c r="F17" s="69">
        <v>176180</v>
      </c>
      <c r="G17" s="69">
        <v>23781</v>
      </c>
      <c r="H17" s="69">
        <v>41548</v>
      </c>
      <c r="I17" s="69">
        <v>459483</v>
      </c>
      <c r="J17" s="69">
        <v>480982</v>
      </c>
      <c r="K17" s="69">
        <v>0</v>
      </c>
      <c r="L17" s="69">
        <v>82826</v>
      </c>
      <c r="M17" s="69">
        <v>63581</v>
      </c>
      <c r="N17" s="69">
        <v>83600</v>
      </c>
      <c r="O17" s="69">
        <v>1400388</v>
      </c>
      <c r="P17" s="69">
        <v>37602</v>
      </c>
      <c r="Q17" s="129">
        <v>2974880</v>
      </c>
      <c r="R17" s="141"/>
    </row>
    <row r="18" spans="2:18" ht="21" customHeight="1" x14ac:dyDescent="0.3">
      <c r="B18" s="125" t="s">
        <v>26</v>
      </c>
      <c r="C18" s="69">
        <v>118989</v>
      </c>
      <c r="D18" s="69">
        <v>249555</v>
      </c>
      <c r="E18" s="69">
        <v>96381</v>
      </c>
      <c r="F18" s="69">
        <v>995991</v>
      </c>
      <c r="G18" s="69">
        <v>81226</v>
      </c>
      <c r="H18" s="69">
        <v>211027</v>
      </c>
      <c r="I18" s="69">
        <v>594815</v>
      </c>
      <c r="J18" s="69">
        <v>549081</v>
      </c>
      <c r="K18" s="69">
        <v>92131</v>
      </c>
      <c r="L18" s="69">
        <v>78476</v>
      </c>
      <c r="M18" s="69">
        <v>313369</v>
      </c>
      <c r="N18" s="69">
        <v>503357</v>
      </c>
      <c r="O18" s="69">
        <v>1323820</v>
      </c>
      <c r="P18" s="69">
        <v>117606</v>
      </c>
      <c r="Q18" s="129">
        <v>5325823</v>
      </c>
      <c r="R18" s="141"/>
    </row>
    <row r="19" spans="2:18" ht="21" customHeight="1" x14ac:dyDescent="0.3">
      <c r="B19" s="125" t="s">
        <v>27</v>
      </c>
      <c r="C19" s="69">
        <v>11097</v>
      </c>
      <c r="D19" s="69">
        <v>131778</v>
      </c>
      <c r="E19" s="69">
        <v>53507</v>
      </c>
      <c r="F19" s="69">
        <v>412919</v>
      </c>
      <c r="G19" s="69">
        <v>47596</v>
      </c>
      <c r="H19" s="69">
        <v>141271</v>
      </c>
      <c r="I19" s="69">
        <v>1051550</v>
      </c>
      <c r="J19" s="69">
        <v>1398553</v>
      </c>
      <c r="K19" s="69">
        <v>0</v>
      </c>
      <c r="L19" s="69">
        <v>35604</v>
      </c>
      <c r="M19" s="69">
        <v>176470</v>
      </c>
      <c r="N19" s="69">
        <v>299753</v>
      </c>
      <c r="O19" s="69">
        <v>0</v>
      </c>
      <c r="P19" s="69">
        <v>167437</v>
      </c>
      <c r="Q19" s="129">
        <v>3927535</v>
      </c>
      <c r="R19" s="141"/>
    </row>
    <row r="20" spans="2:18" ht="21" customHeight="1" x14ac:dyDescent="0.3">
      <c r="B20" s="125" t="s">
        <v>28</v>
      </c>
      <c r="C20" s="69">
        <v>26653</v>
      </c>
      <c r="D20" s="69">
        <v>122346</v>
      </c>
      <c r="E20" s="69">
        <v>143285</v>
      </c>
      <c r="F20" s="69">
        <v>510720</v>
      </c>
      <c r="G20" s="69">
        <v>197955</v>
      </c>
      <c r="H20" s="69">
        <v>98456</v>
      </c>
      <c r="I20" s="69">
        <v>687554</v>
      </c>
      <c r="J20" s="69">
        <v>490116</v>
      </c>
      <c r="K20" s="69">
        <v>51097</v>
      </c>
      <c r="L20" s="69">
        <v>188960</v>
      </c>
      <c r="M20" s="69">
        <v>115159</v>
      </c>
      <c r="N20" s="69">
        <v>307654</v>
      </c>
      <c r="O20" s="69">
        <v>1515261</v>
      </c>
      <c r="P20" s="69">
        <v>155561</v>
      </c>
      <c r="Q20" s="129">
        <v>4610777</v>
      </c>
      <c r="R20" s="141"/>
    </row>
    <row r="21" spans="2:18" ht="21" customHeight="1" x14ac:dyDescent="0.3">
      <c r="B21" s="125" t="s">
        <v>29</v>
      </c>
      <c r="C21" s="69">
        <v>1023493</v>
      </c>
      <c r="D21" s="69">
        <v>142650</v>
      </c>
      <c r="E21" s="69">
        <v>91659</v>
      </c>
      <c r="F21" s="69">
        <v>699302</v>
      </c>
      <c r="G21" s="69">
        <v>133357</v>
      </c>
      <c r="H21" s="69">
        <v>128564</v>
      </c>
      <c r="I21" s="69">
        <v>938008</v>
      </c>
      <c r="J21" s="69">
        <v>485905</v>
      </c>
      <c r="K21" s="69">
        <v>0</v>
      </c>
      <c r="L21" s="69">
        <v>205522</v>
      </c>
      <c r="M21" s="69">
        <v>230273</v>
      </c>
      <c r="N21" s="69">
        <v>401056</v>
      </c>
      <c r="O21" s="69">
        <v>128741</v>
      </c>
      <c r="P21" s="69">
        <v>103671</v>
      </c>
      <c r="Q21" s="129">
        <v>4712200</v>
      </c>
      <c r="R21" s="141"/>
    </row>
    <row r="22" spans="2:18" ht="21" customHeight="1" x14ac:dyDescent="0.3">
      <c r="B22" s="125" t="s">
        <v>30</v>
      </c>
      <c r="C22" s="69">
        <v>0</v>
      </c>
      <c r="D22" s="69">
        <v>21474</v>
      </c>
      <c r="E22" s="69">
        <v>29106</v>
      </c>
      <c r="F22" s="69">
        <v>89972</v>
      </c>
      <c r="G22" s="69">
        <v>7347</v>
      </c>
      <c r="H22" s="69">
        <v>71754</v>
      </c>
      <c r="I22" s="69">
        <v>270781</v>
      </c>
      <c r="J22" s="69">
        <v>176451</v>
      </c>
      <c r="K22" s="69">
        <v>0</v>
      </c>
      <c r="L22" s="69">
        <v>15942</v>
      </c>
      <c r="M22" s="69">
        <v>48296</v>
      </c>
      <c r="N22" s="69">
        <v>121316</v>
      </c>
      <c r="O22" s="69">
        <v>0</v>
      </c>
      <c r="P22" s="69">
        <v>41118</v>
      </c>
      <c r="Q22" s="129">
        <v>893556</v>
      </c>
      <c r="R22" s="141"/>
    </row>
    <row r="23" spans="2:18" ht="21" customHeight="1" x14ac:dyDescent="0.3">
      <c r="B23" s="125" t="s">
        <v>31</v>
      </c>
      <c r="C23" s="69">
        <v>0</v>
      </c>
      <c r="D23" s="69">
        <v>0</v>
      </c>
      <c r="E23" s="69">
        <v>0</v>
      </c>
      <c r="F23" s="69">
        <v>0</v>
      </c>
      <c r="G23" s="69">
        <v>0</v>
      </c>
      <c r="H23" s="69">
        <v>0</v>
      </c>
      <c r="I23" s="69">
        <v>0</v>
      </c>
      <c r="J23" s="69">
        <v>0</v>
      </c>
      <c r="K23" s="69">
        <v>0</v>
      </c>
      <c r="L23" s="69">
        <v>0</v>
      </c>
      <c r="M23" s="69">
        <v>0</v>
      </c>
      <c r="N23" s="69">
        <v>0</v>
      </c>
      <c r="O23" s="69">
        <v>0</v>
      </c>
      <c r="P23" s="69">
        <v>0</v>
      </c>
      <c r="Q23" s="129">
        <v>0</v>
      </c>
      <c r="R23" s="141"/>
    </row>
    <row r="24" spans="2:18" ht="21" customHeight="1" x14ac:dyDescent="0.3">
      <c r="B24" s="125" t="s">
        <v>32</v>
      </c>
      <c r="C24" s="69">
        <v>4972</v>
      </c>
      <c r="D24" s="69">
        <v>102352</v>
      </c>
      <c r="E24" s="69">
        <v>36996</v>
      </c>
      <c r="F24" s="69">
        <v>578222</v>
      </c>
      <c r="G24" s="69">
        <v>250398</v>
      </c>
      <c r="H24" s="69">
        <v>182983</v>
      </c>
      <c r="I24" s="69">
        <v>1096608</v>
      </c>
      <c r="J24" s="69">
        <v>567048</v>
      </c>
      <c r="K24" s="69">
        <v>0</v>
      </c>
      <c r="L24" s="69">
        <v>240638</v>
      </c>
      <c r="M24" s="69">
        <v>42630</v>
      </c>
      <c r="N24" s="69">
        <v>200037</v>
      </c>
      <c r="O24" s="69">
        <v>6354605</v>
      </c>
      <c r="P24" s="69">
        <v>169051</v>
      </c>
      <c r="Q24" s="129">
        <v>9826538</v>
      </c>
      <c r="R24" s="141"/>
    </row>
    <row r="25" spans="2:18" ht="21" customHeight="1" x14ac:dyDescent="0.3">
      <c r="B25" s="125" t="s">
        <v>33</v>
      </c>
      <c r="C25" s="69">
        <v>0</v>
      </c>
      <c r="D25" s="69">
        <v>127041</v>
      </c>
      <c r="E25" s="69">
        <v>42588</v>
      </c>
      <c r="F25" s="69">
        <v>473843</v>
      </c>
      <c r="G25" s="69">
        <v>45949</v>
      </c>
      <c r="H25" s="69">
        <v>204986</v>
      </c>
      <c r="I25" s="69">
        <v>263483</v>
      </c>
      <c r="J25" s="69">
        <v>418061</v>
      </c>
      <c r="K25" s="69">
        <v>0</v>
      </c>
      <c r="L25" s="69">
        <v>38085</v>
      </c>
      <c r="M25" s="69">
        <v>173958</v>
      </c>
      <c r="N25" s="69">
        <v>307969</v>
      </c>
      <c r="O25" s="69">
        <v>117149</v>
      </c>
      <c r="P25" s="69">
        <v>12189</v>
      </c>
      <c r="Q25" s="129">
        <v>2225301</v>
      </c>
      <c r="R25" s="141"/>
    </row>
    <row r="26" spans="2:18" ht="21" customHeight="1" x14ac:dyDescent="0.3">
      <c r="B26" s="125" t="s">
        <v>34</v>
      </c>
      <c r="C26" s="69">
        <v>0</v>
      </c>
      <c r="D26" s="69">
        <v>56963</v>
      </c>
      <c r="E26" s="69">
        <v>20537</v>
      </c>
      <c r="F26" s="69">
        <v>92389</v>
      </c>
      <c r="G26" s="69">
        <v>20110</v>
      </c>
      <c r="H26" s="69">
        <v>11658</v>
      </c>
      <c r="I26" s="69">
        <v>431675</v>
      </c>
      <c r="J26" s="69">
        <v>217454</v>
      </c>
      <c r="K26" s="69">
        <v>28871</v>
      </c>
      <c r="L26" s="69">
        <v>8891</v>
      </c>
      <c r="M26" s="69">
        <v>72814</v>
      </c>
      <c r="N26" s="69">
        <v>41524</v>
      </c>
      <c r="O26" s="69">
        <v>0</v>
      </c>
      <c r="P26" s="69">
        <v>65310</v>
      </c>
      <c r="Q26" s="129">
        <v>1068196</v>
      </c>
      <c r="R26" s="141"/>
    </row>
    <row r="27" spans="2:18" ht="21" customHeight="1" x14ac:dyDescent="0.3">
      <c r="B27" s="125" t="s">
        <v>35</v>
      </c>
      <c r="C27" s="69">
        <v>0</v>
      </c>
      <c r="D27" s="69">
        <v>60983</v>
      </c>
      <c r="E27" s="69">
        <v>12420</v>
      </c>
      <c r="F27" s="69">
        <v>79960</v>
      </c>
      <c r="G27" s="69">
        <v>237380</v>
      </c>
      <c r="H27" s="69">
        <v>40632</v>
      </c>
      <c r="I27" s="69">
        <v>422012</v>
      </c>
      <c r="J27" s="69">
        <v>695562</v>
      </c>
      <c r="K27" s="69">
        <v>0</v>
      </c>
      <c r="L27" s="69">
        <v>16719</v>
      </c>
      <c r="M27" s="69">
        <v>21182</v>
      </c>
      <c r="N27" s="69">
        <v>52225</v>
      </c>
      <c r="O27" s="69">
        <v>1744279</v>
      </c>
      <c r="P27" s="69">
        <v>96925</v>
      </c>
      <c r="Q27" s="129">
        <v>3480278</v>
      </c>
      <c r="R27" s="141"/>
    </row>
    <row r="28" spans="2:18" ht="21" customHeight="1" x14ac:dyDescent="0.3">
      <c r="B28" s="125" t="s">
        <v>36</v>
      </c>
      <c r="C28" s="69">
        <v>23011</v>
      </c>
      <c r="D28" s="69">
        <v>170887</v>
      </c>
      <c r="E28" s="69">
        <v>58265</v>
      </c>
      <c r="F28" s="69">
        <v>459485</v>
      </c>
      <c r="G28" s="69">
        <v>37359</v>
      </c>
      <c r="H28" s="69">
        <v>144371</v>
      </c>
      <c r="I28" s="69">
        <v>376799</v>
      </c>
      <c r="J28" s="69">
        <v>341101</v>
      </c>
      <c r="K28" s="69">
        <v>0</v>
      </c>
      <c r="L28" s="69">
        <v>35982</v>
      </c>
      <c r="M28" s="69">
        <v>95373</v>
      </c>
      <c r="N28" s="69">
        <v>341662</v>
      </c>
      <c r="O28" s="69">
        <v>0</v>
      </c>
      <c r="P28" s="69">
        <v>176292</v>
      </c>
      <c r="Q28" s="129">
        <v>2260587</v>
      </c>
      <c r="R28" s="141"/>
    </row>
    <row r="29" spans="2:18" ht="21" customHeight="1" x14ac:dyDescent="0.3">
      <c r="B29" s="125" t="s">
        <v>199</v>
      </c>
      <c r="C29" s="69">
        <v>0</v>
      </c>
      <c r="D29" s="69">
        <v>32934</v>
      </c>
      <c r="E29" s="69">
        <v>10770</v>
      </c>
      <c r="F29" s="69">
        <v>30694</v>
      </c>
      <c r="G29" s="69">
        <v>6115</v>
      </c>
      <c r="H29" s="69">
        <v>20407</v>
      </c>
      <c r="I29" s="69">
        <v>276084</v>
      </c>
      <c r="J29" s="69">
        <v>170944</v>
      </c>
      <c r="K29" s="69">
        <v>0</v>
      </c>
      <c r="L29" s="69">
        <v>36551</v>
      </c>
      <c r="M29" s="69">
        <v>23041</v>
      </c>
      <c r="N29" s="69">
        <v>73999</v>
      </c>
      <c r="O29" s="69">
        <v>0</v>
      </c>
      <c r="P29" s="69">
        <v>30515</v>
      </c>
      <c r="Q29" s="129">
        <v>712054</v>
      </c>
      <c r="R29" s="141"/>
    </row>
    <row r="30" spans="2:18" ht="21" customHeight="1" x14ac:dyDescent="0.3">
      <c r="B30" s="125" t="s">
        <v>200</v>
      </c>
      <c r="C30" s="69">
        <v>136108</v>
      </c>
      <c r="D30" s="69">
        <v>12153</v>
      </c>
      <c r="E30" s="69">
        <v>6158</v>
      </c>
      <c r="F30" s="69">
        <v>43759</v>
      </c>
      <c r="G30" s="69">
        <v>20815</v>
      </c>
      <c r="H30" s="69">
        <v>17084</v>
      </c>
      <c r="I30" s="69">
        <v>137567</v>
      </c>
      <c r="J30" s="69">
        <v>102138</v>
      </c>
      <c r="K30" s="69">
        <v>0</v>
      </c>
      <c r="L30" s="69">
        <v>6432</v>
      </c>
      <c r="M30" s="69">
        <v>9123</v>
      </c>
      <c r="N30" s="69">
        <v>18416</v>
      </c>
      <c r="O30" s="69">
        <v>0</v>
      </c>
      <c r="P30" s="69">
        <v>21343</v>
      </c>
      <c r="Q30" s="129">
        <v>531097</v>
      </c>
      <c r="R30" s="141"/>
    </row>
    <row r="31" spans="2:18" ht="21" customHeight="1" x14ac:dyDescent="0.3">
      <c r="B31" s="125" t="s">
        <v>37</v>
      </c>
      <c r="C31" s="69">
        <v>0</v>
      </c>
      <c r="D31" s="69">
        <v>98531</v>
      </c>
      <c r="E31" s="69">
        <v>49405</v>
      </c>
      <c r="F31" s="69">
        <v>268908</v>
      </c>
      <c r="G31" s="69">
        <v>11353</v>
      </c>
      <c r="H31" s="69">
        <v>135248</v>
      </c>
      <c r="I31" s="69">
        <v>581525</v>
      </c>
      <c r="J31" s="69">
        <v>582167</v>
      </c>
      <c r="K31" s="69">
        <v>0</v>
      </c>
      <c r="L31" s="69">
        <v>41961</v>
      </c>
      <c r="M31" s="69">
        <v>95093</v>
      </c>
      <c r="N31" s="69">
        <v>259598</v>
      </c>
      <c r="O31" s="69">
        <v>0</v>
      </c>
      <c r="P31" s="69">
        <v>25456</v>
      </c>
      <c r="Q31" s="129">
        <v>2149245</v>
      </c>
      <c r="R31" s="141"/>
    </row>
    <row r="32" spans="2:18" ht="21" customHeight="1" x14ac:dyDescent="0.3">
      <c r="B32" s="125" t="s">
        <v>141</v>
      </c>
      <c r="C32" s="69">
        <v>0</v>
      </c>
      <c r="D32" s="69">
        <v>19781</v>
      </c>
      <c r="E32" s="69">
        <v>11878</v>
      </c>
      <c r="F32" s="69">
        <v>115798</v>
      </c>
      <c r="G32" s="69">
        <v>15152</v>
      </c>
      <c r="H32" s="69">
        <v>3014</v>
      </c>
      <c r="I32" s="69">
        <v>293868</v>
      </c>
      <c r="J32" s="69">
        <v>238420</v>
      </c>
      <c r="K32" s="69">
        <v>0</v>
      </c>
      <c r="L32" s="69">
        <v>50290</v>
      </c>
      <c r="M32" s="69">
        <v>32456</v>
      </c>
      <c r="N32" s="69">
        <v>66488</v>
      </c>
      <c r="O32" s="69">
        <v>354149</v>
      </c>
      <c r="P32" s="69">
        <v>2386</v>
      </c>
      <c r="Q32" s="129">
        <v>1203681</v>
      </c>
      <c r="R32" s="141"/>
    </row>
    <row r="33" spans="2:20" ht="21" customHeight="1" x14ac:dyDescent="0.3">
      <c r="B33" s="125" t="s">
        <v>218</v>
      </c>
      <c r="C33" s="69">
        <v>0</v>
      </c>
      <c r="D33" s="69">
        <v>16070</v>
      </c>
      <c r="E33" s="69">
        <v>9448</v>
      </c>
      <c r="F33" s="69">
        <v>47139</v>
      </c>
      <c r="G33" s="69">
        <v>29594</v>
      </c>
      <c r="H33" s="69">
        <v>17573</v>
      </c>
      <c r="I33" s="69">
        <v>273243</v>
      </c>
      <c r="J33" s="69">
        <v>125309</v>
      </c>
      <c r="K33" s="69">
        <v>0</v>
      </c>
      <c r="L33" s="69">
        <v>32639</v>
      </c>
      <c r="M33" s="69">
        <v>14453</v>
      </c>
      <c r="N33" s="69">
        <v>29821</v>
      </c>
      <c r="O33" s="69">
        <v>0</v>
      </c>
      <c r="P33" s="69">
        <v>56002</v>
      </c>
      <c r="Q33" s="129">
        <v>651292</v>
      </c>
      <c r="R33" s="141"/>
    </row>
    <row r="34" spans="2:20" ht="21" customHeight="1" x14ac:dyDescent="0.3">
      <c r="B34" s="125" t="s">
        <v>142</v>
      </c>
      <c r="C34" s="69">
        <v>0</v>
      </c>
      <c r="D34" s="69">
        <v>9741</v>
      </c>
      <c r="E34" s="69">
        <v>4209</v>
      </c>
      <c r="F34" s="69">
        <v>22944</v>
      </c>
      <c r="G34" s="69">
        <v>28049</v>
      </c>
      <c r="H34" s="69">
        <v>18933</v>
      </c>
      <c r="I34" s="69">
        <v>337644</v>
      </c>
      <c r="J34" s="69">
        <v>255875</v>
      </c>
      <c r="K34" s="69">
        <v>73441</v>
      </c>
      <c r="L34" s="69">
        <v>79725</v>
      </c>
      <c r="M34" s="69">
        <v>11067</v>
      </c>
      <c r="N34" s="69">
        <v>45723</v>
      </c>
      <c r="O34" s="69">
        <v>3006802</v>
      </c>
      <c r="P34" s="69">
        <v>27619</v>
      </c>
      <c r="Q34" s="129">
        <v>3921773</v>
      </c>
      <c r="R34" s="141"/>
    </row>
    <row r="35" spans="2:20" ht="21" customHeight="1" x14ac:dyDescent="0.3">
      <c r="B35" s="125" t="s">
        <v>143</v>
      </c>
      <c r="C35" s="69">
        <v>0</v>
      </c>
      <c r="D35" s="69">
        <v>16700</v>
      </c>
      <c r="E35" s="69">
        <v>15108</v>
      </c>
      <c r="F35" s="69">
        <v>116951</v>
      </c>
      <c r="G35" s="69">
        <v>30262</v>
      </c>
      <c r="H35" s="69">
        <v>6061</v>
      </c>
      <c r="I35" s="69">
        <v>367487</v>
      </c>
      <c r="J35" s="69">
        <v>148997</v>
      </c>
      <c r="K35" s="69">
        <v>0</v>
      </c>
      <c r="L35" s="69">
        <v>32444</v>
      </c>
      <c r="M35" s="69">
        <v>33522</v>
      </c>
      <c r="N35" s="69">
        <v>64013</v>
      </c>
      <c r="O35" s="69">
        <v>664085</v>
      </c>
      <c r="P35" s="69">
        <v>111813</v>
      </c>
      <c r="Q35" s="129">
        <v>1607442</v>
      </c>
      <c r="R35" s="141"/>
    </row>
    <row r="36" spans="2:20" ht="21" customHeight="1" x14ac:dyDescent="0.3">
      <c r="B36" s="125" t="s">
        <v>219</v>
      </c>
      <c r="C36" s="69">
        <v>0</v>
      </c>
      <c r="D36" s="69">
        <v>68896</v>
      </c>
      <c r="E36" s="69">
        <v>28203</v>
      </c>
      <c r="F36" s="69">
        <v>209323</v>
      </c>
      <c r="G36" s="69">
        <v>87303</v>
      </c>
      <c r="H36" s="69">
        <v>27306</v>
      </c>
      <c r="I36" s="69">
        <v>373838</v>
      </c>
      <c r="J36" s="69">
        <v>358873</v>
      </c>
      <c r="K36" s="69">
        <v>164197</v>
      </c>
      <c r="L36" s="69">
        <v>8894</v>
      </c>
      <c r="M36" s="69">
        <v>84926</v>
      </c>
      <c r="N36" s="69">
        <v>74355</v>
      </c>
      <c r="O36" s="69">
        <v>689539</v>
      </c>
      <c r="P36" s="69">
        <v>18242</v>
      </c>
      <c r="Q36" s="129">
        <v>2193895</v>
      </c>
      <c r="R36" s="141"/>
    </row>
    <row r="37" spans="2:20" ht="21" customHeight="1" x14ac:dyDescent="0.3">
      <c r="B37" s="125" t="s">
        <v>38</v>
      </c>
      <c r="C37" s="69">
        <v>0</v>
      </c>
      <c r="D37" s="69">
        <v>14047</v>
      </c>
      <c r="E37" s="69">
        <v>5684</v>
      </c>
      <c r="F37" s="69">
        <v>40629</v>
      </c>
      <c r="G37" s="69">
        <v>17945</v>
      </c>
      <c r="H37" s="69">
        <v>11988</v>
      </c>
      <c r="I37" s="69">
        <v>223383</v>
      </c>
      <c r="J37" s="69">
        <v>235165</v>
      </c>
      <c r="K37" s="69">
        <v>0</v>
      </c>
      <c r="L37" s="69">
        <v>2466</v>
      </c>
      <c r="M37" s="69">
        <v>51495</v>
      </c>
      <c r="N37" s="69">
        <v>30889</v>
      </c>
      <c r="O37" s="69">
        <v>252471</v>
      </c>
      <c r="P37" s="69">
        <v>1798</v>
      </c>
      <c r="Q37" s="129">
        <v>887962</v>
      </c>
      <c r="R37" s="141"/>
    </row>
    <row r="38" spans="2:20" ht="21" customHeight="1" x14ac:dyDescent="0.3">
      <c r="B38" s="125" t="s">
        <v>39</v>
      </c>
      <c r="C38" s="69">
        <v>0</v>
      </c>
      <c r="D38" s="69">
        <v>55723</v>
      </c>
      <c r="E38" s="69">
        <v>40976</v>
      </c>
      <c r="F38" s="69">
        <v>251881</v>
      </c>
      <c r="G38" s="69">
        <v>18999</v>
      </c>
      <c r="H38" s="69">
        <v>108309</v>
      </c>
      <c r="I38" s="69">
        <v>146958</v>
      </c>
      <c r="J38" s="69">
        <v>116524</v>
      </c>
      <c r="K38" s="69">
        <v>0</v>
      </c>
      <c r="L38" s="69">
        <v>10561</v>
      </c>
      <c r="M38" s="69">
        <v>93864</v>
      </c>
      <c r="N38" s="69">
        <v>158798</v>
      </c>
      <c r="O38" s="69">
        <v>11903</v>
      </c>
      <c r="P38" s="69">
        <v>16178</v>
      </c>
      <c r="Q38" s="129">
        <v>1030675</v>
      </c>
      <c r="R38" s="141"/>
    </row>
    <row r="39" spans="2:20" ht="21" customHeight="1" x14ac:dyDescent="0.3">
      <c r="B39" s="125" t="s">
        <v>40</v>
      </c>
      <c r="C39" s="69">
        <v>0</v>
      </c>
      <c r="D39" s="69">
        <v>10450</v>
      </c>
      <c r="E39" s="69">
        <v>28221</v>
      </c>
      <c r="F39" s="69">
        <v>74165</v>
      </c>
      <c r="G39" s="69">
        <v>12331</v>
      </c>
      <c r="H39" s="69">
        <v>25288</v>
      </c>
      <c r="I39" s="69">
        <v>438984</v>
      </c>
      <c r="J39" s="69">
        <v>308585</v>
      </c>
      <c r="K39" s="69">
        <v>0</v>
      </c>
      <c r="L39" s="69">
        <v>26018</v>
      </c>
      <c r="M39" s="69">
        <v>32812</v>
      </c>
      <c r="N39" s="69">
        <v>123470</v>
      </c>
      <c r="O39" s="69">
        <v>137610</v>
      </c>
      <c r="P39" s="69">
        <v>1924</v>
      </c>
      <c r="Q39" s="129">
        <v>1219858</v>
      </c>
      <c r="R39" s="141"/>
    </row>
    <row r="40" spans="2:20" ht="21" customHeight="1" x14ac:dyDescent="0.3">
      <c r="B40" s="125" t="s">
        <v>41</v>
      </c>
      <c r="C40" s="69">
        <v>0</v>
      </c>
      <c r="D40" s="69">
        <v>12455</v>
      </c>
      <c r="E40" s="69">
        <v>2804</v>
      </c>
      <c r="F40" s="69">
        <v>13476</v>
      </c>
      <c r="G40" s="69">
        <v>5926</v>
      </c>
      <c r="H40" s="69">
        <v>8835</v>
      </c>
      <c r="I40" s="69">
        <v>404576</v>
      </c>
      <c r="J40" s="69">
        <v>383872</v>
      </c>
      <c r="K40" s="69">
        <v>0</v>
      </c>
      <c r="L40" s="69">
        <v>13954</v>
      </c>
      <c r="M40" s="69">
        <v>4786</v>
      </c>
      <c r="N40" s="69">
        <v>30092</v>
      </c>
      <c r="O40" s="69">
        <v>0</v>
      </c>
      <c r="P40" s="69">
        <v>28130</v>
      </c>
      <c r="Q40" s="129">
        <v>908904</v>
      </c>
      <c r="R40" s="141"/>
    </row>
    <row r="41" spans="2:20" ht="21" customHeight="1" x14ac:dyDescent="0.3">
      <c r="B41" s="125" t="s">
        <v>42</v>
      </c>
      <c r="C41" s="69">
        <v>0</v>
      </c>
      <c r="D41" s="69">
        <v>-885</v>
      </c>
      <c r="E41" s="69">
        <v>524</v>
      </c>
      <c r="F41" s="69">
        <v>4438</v>
      </c>
      <c r="G41" s="69">
        <v>1142</v>
      </c>
      <c r="H41" s="69">
        <v>1527</v>
      </c>
      <c r="I41" s="69">
        <v>303713</v>
      </c>
      <c r="J41" s="69">
        <v>139113</v>
      </c>
      <c r="K41" s="69">
        <v>30561</v>
      </c>
      <c r="L41" s="69">
        <v>6190</v>
      </c>
      <c r="M41" s="69">
        <v>3434</v>
      </c>
      <c r="N41" s="69">
        <v>1057</v>
      </c>
      <c r="O41" s="69">
        <v>10399</v>
      </c>
      <c r="P41" s="69">
        <v>2467</v>
      </c>
      <c r="Q41" s="129">
        <v>503681</v>
      </c>
      <c r="R41" s="141"/>
    </row>
    <row r="42" spans="2:20" ht="21" customHeight="1" x14ac:dyDescent="0.3">
      <c r="B42" s="125" t="s">
        <v>43</v>
      </c>
      <c r="C42" s="69">
        <v>27292</v>
      </c>
      <c r="D42" s="69">
        <v>105592</v>
      </c>
      <c r="E42" s="69">
        <v>133928</v>
      </c>
      <c r="F42" s="69">
        <v>454531</v>
      </c>
      <c r="G42" s="69">
        <v>85564</v>
      </c>
      <c r="H42" s="69">
        <v>118100</v>
      </c>
      <c r="I42" s="69">
        <v>830167</v>
      </c>
      <c r="J42" s="69">
        <v>731978</v>
      </c>
      <c r="K42" s="69">
        <v>0</v>
      </c>
      <c r="L42" s="69">
        <v>88708</v>
      </c>
      <c r="M42" s="69">
        <v>224371</v>
      </c>
      <c r="N42" s="69">
        <v>170120</v>
      </c>
      <c r="O42" s="69">
        <v>4305671</v>
      </c>
      <c r="P42" s="69">
        <v>56464</v>
      </c>
      <c r="Q42" s="129">
        <v>7332486</v>
      </c>
      <c r="R42" s="141"/>
    </row>
    <row r="43" spans="2:20" ht="21" customHeight="1" x14ac:dyDescent="0.3">
      <c r="B43" s="125" t="s">
        <v>44</v>
      </c>
      <c r="C43" s="69">
        <v>0</v>
      </c>
      <c r="D43" s="69">
        <v>73</v>
      </c>
      <c r="E43" s="69">
        <v>12</v>
      </c>
      <c r="F43" s="69">
        <v>10</v>
      </c>
      <c r="G43" s="69">
        <v>3185</v>
      </c>
      <c r="H43" s="69">
        <v>235</v>
      </c>
      <c r="I43" s="69">
        <v>250313</v>
      </c>
      <c r="J43" s="69">
        <v>70625</v>
      </c>
      <c r="K43" s="69">
        <v>748873</v>
      </c>
      <c r="L43" s="69">
        <v>199</v>
      </c>
      <c r="M43" s="69">
        <v>24</v>
      </c>
      <c r="N43" s="69">
        <v>1072</v>
      </c>
      <c r="O43" s="69">
        <v>0</v>
      </c>
      <c r="P43" s="69">
        <v>2709</v>
      </c>
      <c r="Q43" s="129">
        <v>1077329</v>
      </c>
      <c r="R43" s="141"/>
    </row>
    <row r="44" spans="2:20" ht="21" customHeight="1" x14ac:dyDescent="0.3">
      <c r="B44" s="127" t="s">
        <v>45</v>
      </c>
      <c r="C44" s="128">
        <f>SUM(C7:C43)</f>
        <v>1633130</v>
      </c>
      <c r="D44" s="128">
        <f t="shared" ref="D44:Q44" si="0">SUM(D7:D43)</f>
        <v>2880224</v>
      </c>
      <c r="E44" s="128">
        <f t="shared" si="0"/>
        <v>1306413</v>
      </c>
      <c r="F44" s="128">
        <f t="shared" si="0"/>
        <v>8973028</v>
      </c>
      <c r="G44" s="128">
        <f t="shared" si="0"/>
        <v>2680820</v>
      </c>
      <c r="H44" s="128">
        <f t="shared" si="0"/>
        <v>2429436</v>
      </c>
      <c r="I44" s="128">
        <f t="shared" si="0"/>
        <v>17958030</v>
      </c>
      <c r="J44" s="128">
        <f t="shared" si="0"/>
        <v>14837803</v>
      </c>
      <c r="K44" s="128">
        <f t="shared" si="0"/>
        <v>3481084</v>
      </c>
      <c r="L44" s="128">
        <f t="shared" si="0"/>
        <v>2823285</v>
      </c>
      <c r="M44" s="128">
        <f t="shared" si="0"/>
        <v>3422254</v>
      </c>
      <c r="N44" s="128">
        <f t="shared" si="0"/>
        <v>5137643</v>
      </c>
      <c r="O44" s="128">
        <f t="shared" si="0"/>
        <v>33595631</v>
      </c>
      <c r="P44" s="128">
        <f t="shared" si="0"/>
        <v>2716392</v>
      </c>
      <c r="Q44" s="128">
        <f t="shared" si="0"/>
        <v>103875171</v>
      </c>
      <c r="R44" s="141"/>
      <c r="T44" s="5"/>
    </row>
    <row r="45" spans="2:20" ht="21" customHeight="1" x14ac:dyDescent="0.3">
      <c r="B45" s="282" t="s">
        <v>46</v>
      </c>
      <c r="C45" s="282"/>
      <c r="D45" s="282"/>
      <c r="E45" s="282"/>
      <c r="F45" s="282"/>
      <c r="G45" s="282"/>
      <c r="H45" s="282"/>
      <c r="I45" s="282"/>
      <c r="J45" s="282"/>
      <c r="K45" s="282"/>
      <c r="L45" s="282"/>
      <c r="M45" s="282"/>
      <c r="N45" s="282"/>
      <c r="O45" s="282"/>
      <c r="P45" s="282"/>
      <c r="Q45" s="282"/>
      <c r="R45" s="142"/>
    </row>
    <row r="46" spans="2:20" ht="21" customHeight="1" x14ac:dyDescent="0.3">
      <c r="B46" s="125" t="s">
        <v>47</v>
      </c>
      <c r="C46" s="69">
        <v>18131</v>
      </c>
      <c r="D46" s="69">
        <v>158603</v>
      </c>
      <c r="E46" s="69">
        <v>12239</v>
      </c>
      <c r="F46" s="69">
        <v>662706</v>
      </c>
      <c r="G46" s="69">
        <v>59480</v>
      </c>
      <c r="H46" s="69">
        <v>44769</v>
      </c>
      <c r="I46" s="69">
        <v>0</v>
      </c>
      <c r="J46" s="69">
        <v>67210</v>
      </c>
      <c r="K46" s="69">
        <v>0</v>
      </c>
      <c r="L46" s="69">
        <v>0</v>
      </c>
      <c r="M46" s="69">
        <v>19076</v>
      </c>
      <c r="N46" s="69">
        <v>0</v>
      </c>
      <c r="O46" s="69">
        <v>337805</v>
      </c>
      <c r="P46" s="69">
        <v>259561</v>
      </c>
      <c r="Q46" s="129">
        <v>1639579</v>
      </c>
      <c r="R46" s="141"/>
    </row>
    <row r="47" spans="2:20" ht="21" customHeight="1" x14ac:dyDescent="0.3">
      <c r="B47" s="125" t="s">
        <v>65</v>
      </c>
      <c r="C47" s="69">
        <v>0</v>
      </c>
      <c r="D47" s="69">
        <v>0</v>
      </c>
      <c r="E47" s="69">
        <v>0</v>
      </c>
      <c r="F47" s="69">
        <v>0</v>
      </c>
      <c r="G47" s="69">
        <v>0</v>
      </c>
      <c r="H47" s="69">
        <v>0</v>
      </c>
      <c r="I47" s="69">
        <v>0</v>
      </c>
      <c r="J47" s="69">
        <v>0</v>
      </c>
      <c r="K47" s="69">
        <v>0</v>
      </c>
      <c r="L47" s="69">
        <v>0</v>
      </c>
      <c r="M47" s="69">
        <v>0</v>
      </c>
      <c r="N47" s="69">
        <v>0</v>
      </c>
      <c r="O47" s="69">
        <v>0</v>
      </c>
      <c r="P47" s="69">
        <v>0</v>
      </c>
      <c r="Q47" s="129">
        <v>0</v>
      </c>
      <c r="R47" s="141"/>
    </row>
    <row r="48" spans="2:20" ht="21" customHeight="1" x14ac:dyDescent="0.3">
      <c r="B48" s="7" t="s">
        <v>258</v>
      </c>
      <c r="C48" s="69">
        <v>0</v>
      </c>
      <c r="D48" s="69">
        <v>0</v>
      </c>
      <c r="E48" s="69">
        <v>0</v>
      </c>
      <c r="F48" s="69">
        <v>0</v>
      </c>
      <c r="G48" s="69">
        <v>0</v>
      </c>
      <c r="H48" s="69">
        <v>0</v>
      </c>
      <c r="I48" s="69">
        <v>0</v>
      </c>
      <c r="J48" s="69">
        <v>0</v>
      </c>
      <c r="K48" s="69">
        <v>0</v>
      </c>
      <c r="L48" s="69">
        <v>0</v>
      </c>
      <c r="M48" s="69">
        <v>0</v>
      </c>
      <c r="N48" s="69">
        <v>0</v>
      </c>
      <c r="O48" s="69">
        <v>0</v>
      </c>
      <c r="P48" s="69">
        <v>0</v>
      </c>
      <c r="Q48" s="129">
        <v>0</v>
      </c>
      <c r="R48" s="141"/>
    </row>
    <row r="49" spans="2:19" ht="21" customHeight="1" x14ac:dyDescent="0.3">
      <c r="B49" s="125" t="s">
        <v>48</v>
      </c>
      <c r="C49" s="69">
        <v>0</v>
      </c>
      <c r="D49" s="69">
        <v>0</v>
      </c>
      <c r="E49" s="69">
        <v>0</v>
      </c>
      <c r="F49" s="69">
        <v>0</v>
      </c>
      <c r="G49" s="69">
        <v>0</v>
      </c>
      <c r="H49" s="69">
        <v>0</v>
      </c>
      <c r="I49" s="69">
        <v>0</v>
      </c>
      <c r="J49" s="69">
        <v>0</v>
      </c>
      <c r="K49" s="69">
        <v>0</v>
      </c>
      <c r="L49" s="69">
        <v>0</v>
      </c>
      <c r="M49" s="69">
        <v>0</v>
      </c>
      <c r="N49" s="69">
        <v>0</v>
      </c>
      <c r="O49" s="69">
        <v>0</v>
      </c>
      <c r="P49" s="69">
        <v>0</v>
      </c>
      <c r="Q49" s="129">
        <v>0</v>
      </c>
      <c r="R49" s="141"/>
    </row>
    <row r="50" spans="2:19" ht="21" customHeight="1" x14ac:dyDescent="0.3">
      <c r="B50" s="125" t="s">
        <v>259</v>
      </c>
      <c r="C50" s="69">
        <v>0</v>
      </c>
      <c r="D50" s="69">
        <v>0</v>
      </c>
      <c r="E50" s="69">
        <v>0</v>
      </c>
      <c r="F50" s="69">
        <v>0</v>
      </c>
      <c r="G50" s="69">
        <v>0</v>
      </c>
      <c r="H50" s="69">
        <v>0</v>
      </c>
      <c r="I50" s="69">
        <v>0</v>
      </c>
      <c r="J50" s="69">
        <v>0</v>
      </c>
      <c r="K50" s="69">
        <v>0</v>
      </c>
      <c r="L50" s="69">
        <v>0</v>
      </c>
      <c r="M50" s="69">
        <v>0</v>
      </c>
      <c r="N50" s="69">
        <v>0</v>
      </c>
      <c r="O50" s="69">
        <v>0</v>
      </c>
      <c r="P50" s="69">
        <v>0</v>
      </c>
      <c r="Q50" s="129">
        <v>0</v>
      </c>
      <c r="R50" s="141"/>
    </row>
    <row r="51" spans="2:19" ht="21" customHeight="1" x14ac:dyDescent="0.3">
      <c r="B51" s="127" t="s">
        <v>45</v>
      </c>
      <c r="C51" s="128">
        <f>SUM(C46:C50)</f>
        <v>18131</v>
      </c>
      <c r="D51" s="128">
        <f t="shared" ref="D51:Q51" si="1">SUM(D46:D50)</f>
        <v>158603</v>
      </c>
      <c r="E51" s="128">
        <f t="shared" si="1"/>
        <v>12239</v>
      </c>
      <c r="F51" s="128">
        <f t="shared" si="1"/>
        <v>662706</v>
      </c>
      <c r="G51" s="128">
        <f t="shared" si="1"/>
        <v>59480</v>
      </c>
      <c r="H51" s="128">
        <f t="shared" si="1"/>
        <v>44769</v>
      </c>
      <c r="I51" s="128">
        <f t="shared" si="1"/>
        <v>0</v>
      </c>
      <c r="J51" s="128">
        <f t="shared" si="1"/>
        <v>67210</v>
      </c>
      <c r="K51" s="128">
        <f t="shared" si="1"/>
        <v>0</v>
      </c>
      <c r="L51" s="128">
        <f t="shared" si="1"/>
        <v>0</v>
      </c>
      <c r="M51" s="128">
        <f t="shared" si="1"/>
        <v>19076</v>
      </c>
      <c r="N51" s="128">
        <f t="shared" si="1"/>
        <v>0</v>
      </c>
      <c r="O51" s="128">
        <f t="shared" si="1"/>
        <v>337805</v>
      </c>
      <c r="P51" s="128">
        <f t="shared" si="1"/>
        <v>259561</v>
      </c>
      <c r="Q51" s="128">
        <f t="shared" si="1"/>
        <v>1639579</v>
      </c>
      <c r="R51" s="141"/>
    </row>
    <row r="52" spans="2:19" ht="20.25" customHeight="1" x14ac:dyDescent="0.3">
      <c r="B52" s="283" t="s">
        <v>50</v>
      </c>
      <c r="C52" s="283"/>
      <c r="D52" s="283"/>
      <c r="E52" s="283"/>
      <c r="F52" s="283"/>
      <c r="G52" s="283"/>
      <c r="H52" s="283"/>
      <c r="I52" s="283"/>
      <c r="J52" s="283"/>
      <c r="K52" s="283"/>
      <c r="L52" s="283"/>
      <c r="M52" s="283"/>
      <c r="N52" s="283"/>
      <c r="O52" s="283"/>
      <c r="P52" s="283"/>
      <c r="Q52" s="283"/>
      <c r="R52" s="143"/>
      <c r="S52" s="5"/>
    </row>
    <row r="53" spans="2:19" x14ac:dyDescent="0.3">
      <c r="C53" s="5"/>
      <c r="D53" s="5"/>
      <c r="E53" s="5"/>
      <c r="F53" s="5"/>
      <c r="G53" s="5"/>
      <c r="H53" s="5"/>
      <c r="I53" s="5"/>
      <c r="J53" s="5"/>
      <c r="K53" s="5"/>
      <c r="L53" s="5"/>
      <c r="M53" s="5"/>
      <c r="N53" s="5"/>
      <c r="O53" s="5"/>
      <c r="P53" s="5"/>
      <c r="Q53" s="5"/>
    </row>
    <row r="58" spans="2:19" x14ac:dyDescent="0.3">
      <c r="Q58" s="5"/>
    </row>
  </sheetData>
  <sheetProtection algorithmName="SHA-512" hashValue="6j2h+cNqmCWbrljsSu4Skag8kDvYyvAprMlPJJBpHKvgu9WxBT8ygrGqDI7+Dc6gEsG7hLw3mwltP8Oazsnl5w==" saltValue="jS+KqebVI9JyThzCxkSs1w==" spinCount="100000" sheet="1" objects="1" scenarios="1"/>
  <mergeCells count="4">
    <mergeCell ref="B4:Q4"/>
    <mergeCell ref="B6:Q6"/>
    <mergeCell ref="B45:Q45"/>
    <mergeCell ref="B52:Q52"/>
  </mergeCell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6">
    <tabColor rgb="FF92D050"/>
  </sheetPr>
  <dimension ref="B3:S54"/>
  <sheetViews>
    <sheetView workbookViewId="0">
      <selection activeCell="P49" sqref="P49"/>
    </sheetView>
  </sheetViews>
  <sheetFormatPr defaultColWidth="9.453125" defaultRowHeight="14" x14ac:dyDescent="0.3"/>
  <cols>
    <col min="1" max="1" width="12.453125" style="4" customWidth="1"/>
    <col min="2" max="2" width="51.453125" style="4" customWidth="1"/>
    <col min="3" max="17" width="21.54296875" style="4" customWidth="1"/>
    <col min="18" max="19" width="6.453125" style="4" bestFit="1" customWidth="1"/>
    <col min="20" max="20" width="13.54296875" style="4" customWidth="1"/>
    <col min="21" max="16384" width="9.453125" style="4"/>
  </cols>
  <sheetData>
    <row r="3" spans="2:18" ht="5.25" customHeight="1" x14ac:dyDescent="0.3"/>
    <row r="4" spans="2:18" ht="21" customHeight="1" x14ac:dyDescent="0.3">
      <c r="B4" s="280" t="s">
        <v>306</v>
      </c>
      <c r="C4" s="280"/>
      <c r="D4" s="280"/>
      <c r="E4" s="280"/>
      <c r="F4" s="280"/>
      <c r="G4" s="280"/>
      <c r="H4" s="280"/>
      <c r="I4" s="280"/>
      <c r="J4" s="280"/>
      <c r="K4" s="280"/>
      <c r="L4" s="280"/>
      <c r="M4" s="280"/>
      <c r="N4" s="280"/>
      <c r="O4" s="280"/>
      <c r="P4" s="280"/>
      <c r="Q4" s="280"/>
      <c r="R4" s="130"/>
    </row>
    <row r="5" spans="2:18" ht="28.5" customHeight="1" x14ac:dyDescent="0.3">
      <c r="B5" s="64" t="s">
        <v>0</v>
      </c>
      <c r="C5" s="66" t="s">
        <v>201</v>
      </c>
      <c r="D5" s="66" t="s">
        <v>202</v>
      </c>
      <c r="E5" s="66" t="s">
        <v>203</v>
      </c>
      <c r="F5" s="66" t="s">
        <v>204</v>
      </c>
      <c r="G5" s="66" t="s">
        <v>205</v>
      </c>
      <c r="H5" s="66" t="s">
        <v>206</v>
      </c>
      <c r="I5" s="66" t="s">
        <v>207</v>
      </c>
      <c r="J5" s="66" t="s">
        <v>208</v>
      </c>
      <c r="K5" s="66" t="s">
        <v>209</v>
      </c>
      <c r="L5" s="66" t="s">
        <v>210</v>
      </c>
      <c r="M5" s="66" t="s">
        <v>211</v>
      </c>
      <c r="N5" s="66" t="s">
        <v>212</v>
      </c>
      <c r="O5" s="66" t="s">
        <v>213</v>
      </c>
      <c r="P5" s="66" t="s">
        <v>214</v>
      </c>
      <c r="Q5" s="66" t="s">
        <v>215</v>
      </c>
      <c r="R5" s="140"/>
    </row>
    <row r="6" spans="2:18" ht="21" customHeight="1" x14ac:dyDescent="0.3">
      <c r="B6" s="281" t="s">
        <v>16</v>
      </c>
      <c r="C6" s="281"/>
      <c r="D6" s="281"/>
      <c r="E6" s="281"/>
      <c r="F6" s="281"/>
      <c r="G6" s="281"/>
      <c r="H6" s="281"/>
      <c r="I6" s="281"/>
      <c r="J6" s="281"/>
      <c r="K6" s="281"/>
      <c r="L6" s="281"/>
      <c r="M6" s="281"/>
      <c r="N6" s="281"/>
      <c r="O6" s="281"/>
      <c r="P6" s="281"/>
      <c r="Q6" s="281"/>
      <c r="R6" s="140"/>
    </row>
    <row r="7" spans="2:18" ht="18.75" customHeight="1" x14ac:dyDescent="0.3">
      <c r="B7" s="125" t="s">
        <v>17</v>
      </c>
      <c r="C7" s="69">
        <v>0</v>
      </c>
      <c r="D7" s="69">
        <v>0</v>
      </c>
      <c r="E7" s="69">
        <v>0</v>
      </c>
      <c r="F7" s="69">
        <v>0</v>
      </c>
      <c r="G7" s="69">
        <v>0</v>
      </c>
      <c r="H7" s="69">
        <v>0</v>
      </c>
      <c r="I7" s="69">
        <v>0</v>
      </c>
      <c r="J7" s="69">
        <v>0</v>
      </c>
      <c r="K7" s="69">
        <v>0</v>
      </c>
      <c r="L7" s="69">
        <v>0</v>
      </c>
      <c r="M7" s="69">
        <v>0</v>
      </c>
      <c r="N7" s="69">
        <v>0</v>
      </c>
      <c r="O7" s="69">
        <v>0</v>
      </c>
      <c r="P7" s="69">
        <v>0</v>
      </c>
      <c r="Q7" s="129">
        <v>0</v>
      </c>
      <c r="R7" s="141"/>
    </row>
    <row r="8" spans="2:18" ht="21" customHeight="1" x14ac:dyDescent="0.3">
      <c r="B8" s="125" t="s">
        <v>18</v>
      </c>
      <c r="C8" s="69">
        <v>0</v>
      </c>
      <c r="D8" s="69">
        <v>0</v>
      </c>
      <c r="E8" s="69">
        <v>0</v>
      </c>
      <c r="F8" s="69">
        <v>0</v>
      </c>
      <c r="G8" s="69">
        <v>3773</v>
      </c>
      <c r="H8" s="69">
        <v>0</v>
      </c>
      <c r="I8" s="69">
        <v>0</v>
      </c>
      <c r="J8" s="69">
        <v>0</v>
      </c>
      <c r="K8" s="69">
        <v>0</v>
      </c>
      <c r="L8" s="69">
        <v>0</v>
      </c>
      <c r="M8" s="69">
        <v>0</v>
      </c>
      <c r="N8" s="69">
        <v>0</v>
      </c>
      <c r="O8" s="69">
        <v>0</v>
      </c>
      <c r="P8" s="69">
        <v>0</v>
      </c>
      <c r="Q8" s="129">
        <v>3773</v>
      </c>
      <c r="R8" s="141"/>
    </row>
    <row r="9" spans="2:18" ht="21" customHeight="1" x14ac:dyDescent="0.3">
      <c r="B9" s="125" t="s">
        <v>19</v>
      </c>
      <c r="C9" s="69">
        <v>17469</v>
      </c>
      <c r="D9" s="69">
        <v>0</v>
      </c>
      <c r="E9" s="69">
        <v>0</v>
      </c>
      <c r="F9" s="69">
        <v>40790</v>
      </c>
      <c r="G9" s="69">
        <v>937</v>
      </c>
      <c r="H9" s="69">
        <v>0</v>
      </c>
      <c r="I9" s="69">
        <v>28</v>
      </c>
      <c r="J9" s="69">
        <v>0</v>
      </c>
      <c r="K9" s="69">
        <v>0</v>
      </c>
      <c r="L9" s="69">
        <v>0</v>
      </c>
      <c r="M9" s="69">
        <v>12088</v>
      </c>
      <c r="N9" s="69">
        <v>0</v>
      </c>
      <c r="O9" s="69">
        <v>0</v>
      </c>
      <c r="P9" s="69">
        <v>0</v>
      </c>
      <c r="Q9" s="129">
        <v>71312</v>
      </c>
      <c r="R9" s="141"/>
    </row>
    <row r="10" spans="2:18" ht="21" customHeight="1" x14ac:dyDescent="0.3">
      <c r="B10" s="125" t="s">
        <v>145</v>
      </c>
      <c r="C10" s="69">
        <v>0</v>
      </c>
      <c r="D10" s="69">
        <v>0</v>
      </c>
      <c r="E10" s="69">
        <v>0</v>
      </c>
      <c r="F10" s="69">
        <v>0</v>
      </c>
      <c r="G10" s="69">
        <v>0</v>
      </c>
      <c r="H10" s="69">
        <v>0</v>
      </c>
      <c r="I10" s="69">
        <v>0</v>
      </c>
      <c r="J10" s="69">
        <v>0</v>
      </c>
      <c r="K10" s="69">
        <v>0</v>
      </c>
      <c r="L10" s="69">
        <v>0</v>
      </c>
      <c r="M10" s="69">
        <v>0</v>
      </c>
      <c r="N10" s="69">
        <v>0</v>
      </c>
      <c r="O10" s="69">
        <v>0</v>
      </c>
      <c r="P10" s="69">
        <v>0</v>
      </c>
      <c r="Q10" s="129">
        <v>0</v>
      </c>
      <c r="R10" s="141"/>
    </row>
    <row r="11" spans="2:18" ht="21" customHeight="1" x14ac:dyDescent="0.3">
      <c r="B11" s="125" t="s">
        <v>20</v>
      </c>
      <c r="C11" s="69">
        <v>0</v>
      </c>
      <c r="D11" s="69">
        <v>7649</v>
      </c>
      <c r="E11" s="69">
        <v>0</v>
      </c>
      <c r="F11" s="69">
        <v>18676</v>
      </c>
      <c r="G11" s="69">
        <v>2182</v>
      </c>
      <c r="H11" s="69">
        <v>2165</v>
      </c>
      <c r="I11" s="69">
        <v>0</v>
      </c>
      <c r="J11" s="69">
        <v>0</v>
      </c>
      <c r="K11" s="69">
        <v>0</v>
      </c>
      <c r="L11" s="69">
        <v>36774</v>
      </c>
      <c r="M11" s="69">
        <v>1021</v>
      </c>
      <c r="N11" s="69">
        <v>29123</v>
      </c>
      <c r="O11" s="69">
        <v>0</v>
      </c>
      <c r="P11" s="69">
        <v>5756</v>
      </c>
      <c r="Q11" s="129">
        <v>103346</v>
      </c>
      <c r="R11" s="141"/>
    </row>
    <row r="12" spans="2:18" ht="21" customHeight="1" x14ac:dyDescent="0.3">
      <c r="B12" s="125" t="s">
        <v>139</v>
      </c>
      <c r="C12" s="69">
        <v>0</v>
      </c>
      <c r="D12" s="69">
        <v>0</v>
      </c>
      <c r="E12" s="69">
        <v>0</v>
      </c>
      <c r="F12" s="69">
        <v>0</v>
      </c>
      <c r="G12" s="69">
        <v>0</v>
      </c>
      <c r="H12" s="69">
        <v>0</v>
      </c>
      <c r="I12" s="69">
        <v>0</v>
      </c>
      <c r="J12" s="69">
        <v>0</v>
      </c>
      <c r="K12" s="69">
        <v>0</v>
      </c>
      <c r="L12" s="69">
        <v>0</v>
      </c>
      <c r="M12" s="69">
        <v>0</v>
      </c>
      <c r="N12" s="69">
        <v>0</v>
      </c>
      <c r="O12" s="69">
        <v>0</v>
      </c>
      <c r="P12" s="69">
        <v>0</v>
      </c>
      <c r="Q12" s="129">
        <v>0</v>
      </c>
      <c r="R12" s="141"/>
    </row>
    <row r="13" spans="2:18" ht="21" customHeight="1" x14ac:dyDescent="0.3">
      <c r="B13" s="125" t="s">
        <v>21</v>
      </c>
      <c r="C13" s="69">
        <v>0</v>
      </c>
      <c r="D13" s="69">
        <v>11000</v>
      </c>
      <c r="E13" s="69">
        <v>0</v>
      </c>
      <c r="F13" s="69">
        <v>28756</v>
      </c>
      <c r="G13" s="69">
        <v>987</v>
      </c>
      <c r="H13" s="69">
        <v>18869</v>
      </c>
      <c r="I13" s="69">
        <v>181</v>
      </c>
      <c r="J13" s="69">
        <v>0</v>
      </c>
      <c r="K13" s="69">
        <v>0</v>
      </c>
      <c r="L13" s="69">
        <v>913</v>
      </c>
      <c r="M13" s="69">
        <v>614</v>
      </c>
      <c r="N13" s="69">
        <v>1101</v>
      </c>
      <c r="O13" s="69">
        <v>0</v>
      </c>
      <c r="P13" s="69">
        <v>27797</v>
      </c>
      <c r="Q13" s="129">
        <v>90219</v>
      </c>
      <c r="R13" s="141"/>
    </row>
    <row r="14" spans="2:18" ht="21" customHeight="1" x14ac:dyDescent="0.3">
      <c r="B14" s="125" t="s">
        <v>22</v>
      </c>
      <c r="C14" s="69">
        <v>0</v>
      </c>
      <c r="D14" s="69">
        <v>7772</v>
      </c>
      <c r="E14" s="69">
        <v>397</v>
      </c>
      <c r="F14" s="69">
        <v>40789</v>
      </c>
      <c r="G14" s="69">
        <v>8256</v>
      </c>
      <c r="H14" s="69">
        <v>38637</v>
      </c>
      <c r="I14" s="69">
        <v>1027</v>
      </c>
      <c r="J14" s="69">
        <v>2954</v>
      </c>
      <c r="K14" s="69">
        <v>0</v>
      </c>
      <c r="L14" s="69">
        <v>0</v>
      </c>
      <c r="M14" s="69">
        <v>3163</v>
      </c>
      <c r="N14" s="69">
        <v>194</v>
      </c>
      <c r="O14" s="69">
        <v>0</v>
      </c>
      <c r="P14" s="69">
        <v>0</v>
      </c>
      <c r="Q14" s="129">
        <v>103190</v>
      </c>
      <c r="R14" s="141"/>
    </row>
    <row r="15" spans="2:18" ht="21" customHeight="1" x14ac:dyDescent="0.3">
      <c r="B15" s="125" t="s">
        <v>23</v>
      </c>
      <c r="C15" s="69">
        <v>0</v>
      </c>
      <c r="D15" s="69">
        <v>0</v>
      </c>
      <c r="E15" s="69">
        <v>0</v>
      </c>
      <c r="F15" s="69">
        <v>0</v>
      </c>
      <c r="G15" s="69">
        <v>0</v>
      </c>
      <c r="H15" s="69">
        <v>0</v>
      </c>
      <c r="I15" s="69">
        <v>0</v>
      </c>
      <c r="J15" s="69">
        <v>0</v>
      </c>
      <c r="K15" s="69">
        <v>0</v>
      </c>
      <c r="L15" s="69">
        <v>0</v>
      </c>
      <c r="M15" s="69">
        <v>0</v>
      </c>
      <c r="N15" s="69">
        <v>0</v>
      </c>
      <c r="O15" s="69">
        <v>0</v>
      </c>
      <c r="P15" s="69">
        <v>0</v>
      </c>
      <c r="Q15" s="129">
        <v>0</v>
      </c>
      <c r="R15" s="141"/>
    </row>
    <row r="16" spans="2:18" ht="21" customHeight="1" x14ac:dyDescent="0.3">
      <c r="B16" s="125" t="s">
        <v>24</v>
      </c>
      <c r="C16" s="69">
        <v>0</v>
      </c>
      <c r="D16" s="69">
        <v>3008</v>
      </c>
      <c r="E16" s="69">
        <v>0</v>
      </c>
      <c r="F16" s="69">
        <v>-821</v>
      </c>
      <c r="G16" s="69">
        <v>0</v>
      </c>
      <c r="H16" s="69">
        <v>0</v>
      </c>
      <c r="I16" s="69">
        <v>0</v>
      </c>
      <c r="J16" s="69">
        <v>0</v>
      </c>
      <c r="K16" s="69">
        <v>0</v>
      </c>
      <c r="L16" s="69">
        <v>0</v>
      </c>
      <c r="M16" s="69">
        <v>0</v>
      </c>
      <c r="N16" s="69">
        <v>0</v>
      </c>
      <c r="O16" s="69">
        <v>0</v>
      </c>
      <c r="P16" s="69">
        <v>0</v>
      </c>
      <c r="Q16" s="129">
        <v>2187</v>
      </c>
      <c r="R16" s="141"/>
    </row>
    <row r="17" spans="2:18" ht="21" customHeight="1" x14ac:dyDescent="0.3">
      <c r="B17" s="125" t="s">
        <v>25</v>
      </c>
      <c r="C17" s="69">
        <v>0</v>
      </c>
      <c r="D17" s="69">
        <v>14253</v>
      </c>
      <c r="E17" s="69">
        <v>0</v>
      </c>
      <c r="F17" s="69">
        <v>43258</v>
      </c>
      <c r="G17" s="69">
        <v>2656</v>
      </c>
      <c r="H17" s="69">
        <v>151</v>
      </c>
      <c r="I17" s="69">
        <v>8</v>
      </c>
      <c r="J17" s="69">
        <v>239</v>
      </c>
      <c r="K17" s="69">
        <v>0</v>
      </c>
      <c r="L17" s="69">
        <v>9201</v>
      </c>
      <c r="M17" s="69">
        <v>260</v>
      </c>
      <c r="N17" s="69">
        <v>0</v>
      </c>
      <c r="O17" s="69">
        <v>0</v>
      </c>
      <c r="P17" s="69">
        <v>3411</v>
      </c>
      <c r="Q17" s="129">
        <v>73437</v>
      </c>
      <c r="R17" s="141"/>
    </row>
    <row r="18" spans="2:18" ht="21" customHeight="1" x14ac:dyDescent="0.3">
      <c r="B18" s="125" t="s">
        <v>26</v>
      </c>
      <c r="C18" s="69">
        <v>0</v>
      </c>
      <c r="D18" s="69">
        <v>11556</v>
      </c>
      <c r="E18" s="69">
        <v>0</v>
      </c>
      <c r="F18" s="69">
        <v>46506</v>
      </c>
      <c r="G18" s="69">
        <v>2011</v>
      </c>
      <c r="H18" s="69">
        <v>804</v>
      </c>
      <c r="I18" s="69">
        <v>0</v>
      </c>
      <c r="J18" s="69">
        <v>0</v>
      </c>
      <c r="K18" s="69">
        <v>0</v>
      </c>
      <c r="L18" s="69">
        <v>5260</v>
      </c>
      <c r="M18" s="69">
        <v>2377</v>
      </c>
      <c r="N18" s="69">
        <v>89</v>
      </c>
      <c r="O18" s="69">
        <v>0</v>
      </c>
      <c r="P18" s="69">
        <v>7724</v>
      </c>
      <c r="Q18" s="129">
        <v>76326</v>
      </c>
      <c r="R18" s="141"/>
    </row>
    <row r="19" spans="2:18" ht="21" customHeight="1" x14ac:dyDescent="0.3">
      <c r="B19" s="125" t="s">
        <v>27</v>
      </c>
      <c r="C19" s="69">
        <v>0</v>
      </c>
      <c r="D19" s="69">
        <v>0</v>
      </c>
      <c r="E19" s="69">
        <v>0</v>
      </c>
      <c r="F19" s="69">
        <v>2209</v>
      </c>
      <c r="G19" s="69">
        <v>500</v>
      </c>
      <c r="H19" s="69">
        <v>1596</v>
      </c>
      <c r="I19" s="69">
        <v>0</v>
      </c>
      <c r="J19" s="69">
        <v>0</v>
      </c>
      <c r="K19" s="69">
        <v>0</v>
      </c>
      <c r="L19" s="69">
        <v>3323</v>
      </c>
      <c r="M19" s="69">
        <v>3137</v>
      </c>
      <c r="N19" s="69">
        <v>190896</v>
      </c>
      <c r="O19" s="69">
        <v>0</v>
      </c>
      <c r="P19" s="69">
        <v>0</v>
      </c>
      <c r="Q19" s="129">
        <v>201662</v>
      </c>
      <c r="R19" s="141"/>
    </row>
    <row r="20" spans="2:18" ht="21" customHeight="1" x14ac:dyDescent="0.3">
      <c r="B20" s="125" t="s">
        <v>28</v>
      </c>
      <c r="C20" s="69">
        <v>0</v>
      </c>
      <c r="D20" s="69">
        <v>2853</v>
      </c>
      <c r="E20" s="69">
        <v>3313</v>
      </c>
      <c r="F20" s="69">
        <v>10089</v>
      </c>
      <c r="G20" s="69">
        <v>14</v>
      </c>
      <c r="H20" s="69">
        <v>0</v>
      </c>
      <c r="I20" s="69">
        <v>0</v>
      </c>
      <c r="J20" s="69">
        <v>0</v>
      </c>
      <c r="K20" s="69">
        <v>0</v>
      </c>
      <c r="L20" s="69">
        <v>0</v>
      </c>
      <c r="M20" s="69">
        <v>-40</v>
      </c>
      <c r="N20" s="69">
        <v>0</v>
      </c>
      <c r="O20" s="69">
        <v>0</v>
      </c>
      <c r="P20" s="69">
        <v>38749</v>
      </c>
      <c r="Q20" s="129">
        <v>54977</v>
      </c>
      <c r="R20" s="141"/>
    </row>
    <row r="21" spans="2:18" ht="21" customHeight="1" x14ac:dyDescent="0.3">
      <c r="B21" s="125" t="s">
        <v>29</v>
      </c>
      <c r="C21" s="69">
        <v>0</v>
      </c>
      <c r="D21" s="69">
        <v>15850</v>
      </c>
      <c r="E21" s="69">
        <v>0</v>
      </c>
      <c r="F21" s="69">
        <v>39275</v>
      </c>
      <c r="G21" s="69">
        <v>229</v>
      </c>
      <c r="H21" s="69">
        <v>0</v>
      </c>
      <c r="I21" s="69">
        <v>0</v>
      </c>
      <c r="J21" s="69">
        <v>0</v>
      </c>
      <c r="K21" s="69">
        <v>0</v>
      </c>
      <c r="L21" s="69">
        <v>2157</v>
      </c>
      <c r="M21" s="69">
        <v>148</v>
      </c>
      <c r="N21" s="69">
        <v>1230</v>
      </c>
      <c r="O21" s="69">
        <v>0</v>
      </c>
      <c r="P21" s="69">
        <v>0</v>
      </c>
      <c r="Q21" s="129">
        <v>58889</v>
      </c>
      <c r="R21" s="141"/>
    </row>
    <row r="22" spans="2:18" ht="21" customHeight="1" x14ac:dyDescent="0.3">
      <c r="B22" s="125" t="s">
        <v>30</v>
      </c>
      <c r="C22" s="69">
        <v>0</v>
      </c>
      <c r="D22" s="69">
        <v>3449</v>
      </c>
      <c r="E22" s="69">
        <v>0</v>
      </c>
      <c r="F22" s="69">
        <v>8781</v>
      </c>
      <c r="G22" s="69">
        <v>3508</v>
      </c>
      <c r="H22" s="69">
        <v>526</v>
      </c>
      <c r="I22" s="69">
        <v>0</v>
      </c>
      <c r="J22" s="69">
        <v>0</v>
      </c>
      <c r="K22" s="69">
        <v>0</v>
      </c>
      <c r="L22" s="69">
        <v>0</v>
      </c>
      <c r="M22" s="69">
        <v>936</v>
      </c>
      <c r="N22" s="69">
        <v>0</v>
      </c>
      <c r="O22" s="69">
        <v>0</v>
      </c>
      <c r="P22" s="69">
        <v>130</v>
      </c>
      <c r="Q22" s="129">
        <v>17331</v>
      </c>
      <c r="R22" s="141"/>
    </row>
    <row r="23" spans="2:18" ht="21" customHeight="1" x14ac:dyDescent="0.3">
      <c r="B23" s="125" t="s">
        <v>31</v>
      </c>
      <c r="C23" s="69">
        <v>0</v>
      </c>
      <c r="D23" s="69">
        <v>0</v>
      </c>
      <c r="E23" s="69">
        <v>0</v>
      </c>
      <c r="F23" s="69">
        <v>0</v>
      </c>
      <c r="G23" s="69">
        <v>0</v>
      </c>
      <c r="H23" s="69">
        <v>0</v>
      </c>
      <c r="I23" s="69">
        <v>0</v>
      </c>
      <c r="J23" s="69">
        <v>0</v>
      </c>
      <c r="K23" s="69">
        <v>0</v>
      </c>
      <c r="L23" s="69">
        <v>0</v>
      </c>
      <c r="M23" s="69">
        <v>0</v>
      </c>
      <c r="N23" s="69">
        <v>0</v>
      </c>
      <c r="O23" s="69">
        <v>0</v>
      </c>
      <c r="P23" s="69">
        <v>0</v>
      </c>
      <c r="Q23" s="129">
        <v>0</v>
      </c>
      <c r="R23" s="141"/>
    </row>
    <row r="24" spans="2:18" ht="21" customHeight="1" x14ac:dyDescent="0.3">
      <c r="B24" s="125" t="s">
        <v>32</v>
      </c>
      <c r="C24" s="69">
        <v>0</v>
      </c>
      <c r="D24" s="69">
        <v>0</v>
      </c>
      <c r="E24" s="69">
        <v>0</v>
      </c>
      <c r="F24" s="69">
        <v>13511</v>
      </c>
      <c r="G24" s="69">
        <v>0</v>
      </c>
      <c r="H24" s="69">
        <v>1403</v>
      </c>
      <c r="I24" s="69">
        <v>4363</v>
      </c>
      <c r="J24" s="69">
        <v>0</v>
      </c>
      <c r="K24" s="69">
        <v>0</v>
      </c>
      <c r="L24" s="69">
        <v>0</v>
      </c>
      <c r="M24" s="69">
        <v>0</v>
      </c>
      <c r="N24" s="69">
        <v>0</v>
      </c>
      <c r="O24" s="69">
        <v>64982</v>
      </c>
      <c r="P24" s="69">
        <v>33136</v>
      </c>
      <c r="Q24" s="129">
        <v>117394</v>
      </c>
      <c r="R24" s="141"/>
    </row>
    <row r="25" spans="2:18" ht="21" customHeight="1" x14ac:dyDescent="0.3">
      <c r="B25" s="125" t="s">
        <v>33</v>
      </c>
      <c r="C25" s="69">
        <v>0</v>
      </c>
      <c r="D25" s="69">
        <v>5494</v>
      </c>
      <c r="E25" s="69">
        <v>0</v>
      </c>
      <c r="F25" s="69">
        <v>26598</v>
      </c>
      <c r="G25" s="69">
        <v>583</v>
      </c>
      <c r="H25" s="69">
        <v>508</v>
      </c>
      <c r="I25" s="69">
        <v>807</v>
      </c>
      <c r="J25" s="69">
        <v>253</v>
      </c>
      <c r="K25" s="69">
        <v>0</v>
      </c>
      <c r="L25" s="69">
        <v>237</v>
      </c>
      <c r="M25" s="69">
        <v>2846</v>
      </c>
      <c r="N25" s="69">
        <v>174</v>
      </c>
      <c r="O25" s="69">
        <v>0</v>
      </c>
      <c r="P25" s="69">
        <v>255</v>
      </c>
      <c r="Q25" s="129">
        <v>37754</v>
      </c>
      <c r="R25" s="141"/>
    </row>
    <row r="26" spans="2:18" ht="21" customHeight="1" x14ac:dyDescent="0.3">
      <c r="B26" s="125" t="s">
        <v>34</v>
      </c>
      <c r="C26" s="69">
        <v>0</v>
      </c>
      <c r="D26" s="69">
        <v>865</v>
      </c>
      <c r="E26" s="69">
        <v>0</v>
      </c>
      <c r="F26" s="69">
        <v>2185</v>
      </c>
      <c r="G26" s="69">
        <v>2980</v>
      </c>
      <c r="H26" s="69">
        <v>888</v>
      </c>
      <c r="I26" s="69">
        <v>4</v>
      </c>
      <c r="J26" s="69">
        <v>0</v>
      </c>
      <c r="K26" s="69">
        <v>0</v>
      </c>
      <c r="L26" s="69">
        <v>0</v>
      </c>
      <c r="M26" s="69">
        <v>565</v>
      </c>
      <c r="N26" s="69">
        <v>0</v>
      </c>
      <c r="O26" s="69">
        <v>0</v>
      </c>
      <c r="P26" s="69">
        <v>216</v>
      </c>
      <c r="Q26" s="129">
        <v>7702</v>
      </c>
      <c r="R26" s="141"/>
    </row>
    <row r="27" spans="2:18" ht="21" customHeight="1" x14ac:dyDescent="0.3">
      <c r="B27" s="125" t="s">
        <v>35</v>
      </c>
      <c r="C27" s="69">
        <v>0</v>
      </c>
      <c r="D27" s="69">
        <v>1394</v>
      </c>
      <c r="E27" s="69">
        <v>0</v>
      </c>
      <c r="F27" s="69">
        <v>3388</v>
      </c>
      <c r="G27" s="69">
        <v>123</v>
      </c>
      <c r="H27" s="69">
        <v>250</v>
      </c>
      <c r="I27" s="69">
        <v>0</v>
      </c>
      <c r="J27" s="69">
        <v>0</v>
      </c>
      <c r="K27" s="69">
        <v>0</v>
      </c>
      <c r="L27" s="69">
        <v>3673</v>
      </c>
      <c r="M27" s="69">
        <v>0</v>
      </c>
      <c r="N27" s="69">
        <v>0</v>
      </c>
      <c r="O27" s="69">
        <v>0</v>
      </c>
      <c r="P27" s="69">
        <v>283</v>
      </c>
      <c r="Q27" s="129">
        <v>9111</v>
      </c>
      <c r="R27" s="141"/>
    </row>
    <row r="28" spans="2:18" ht="21" customHeight="1" x14ac:dyDescent="0.3">
      <c r="B28" s="125" t="s">
        <v>36</v>
      </c>
      <c r="C28" s="69">
        <v>0</v>
      </c>
      <c r="D28" s="69">
        <v>31997</v>
      </c>
      <c r="E28" s="69">
        <v>0</v>
      </c>
      <c r="F28" s="69">
        <v>59382</v>
      </c>
      <c r="G28" s="69">
        <v>2121</v>
      </c>
      <c r="H28" s="69">
        <v>2258</v>
      </c>
      <c r="I28" s="69">
        <v>294</v>
      </c>
      <c r="J28" s="69">
        <v>3420</v>
      </c>
      <c r="K28" s="69">
        <v>0</v>
      </c>
      <c r="L28" s="69">
        <v>4656</v>
      </c>
      <c r="M28" s="69">
        <v>296</v>
      </c>
      <c r="N28" s="69">
        <v>2176</v>
      </c>
      <c r="O28" s="69">
        <v>0</v>
      </c>
      <c r="P28" s="69">
        <v>298</v>
      </c>
      <c r="Q28" s="129">
        <v>106899</v>
      </c>
      <c r="R28" s="141"/>
    </row>
    <row r="29" spans="2:18" ht="21" customHeight="1" x14ac:dyDescent="0.3">
      <c r="B29" s="125" t="s">
        <v>199</v>
      </c>
      <c r="C29" s="69">
        <v>0</v>
      </c>
      <c r="D29" s="69">
        <v>220</v>
      </c>
      <c r="E29" s="69">
        <v>0</v>
      </c>
      <c r="F29" s="69">
        <v>466</v>
      </c>
      <c r="G29" s="69">
        <v>17</v>
      </c>
      <c r="H29" s="69">
        <v>0</v>
      </c>
      <c r="I29" s="69">
        <v>0</v>
      </c>
      <c r="J29" s="69">
        <v>0</v>
      </c>
      <c r="K29" s="69">
        <v>0</v>
      </c>
      <c r="L29" s="69">
        <v>0</v>
      </c>
      <c r="M29" s="69">
        <v>0</v>
      </c>
      <c r="N29" s="69">
        <v>0</v>
      </c>
      <c r="O29" s="69">
        <v>0</v>
      </c>
      <c r="P29" s="69">
        <v>0</v>
      </c>
      <c r="Q29" s="129">
        <v>703</v>
      </c>
      <c r="R29" s="141"/>
    </row>
    <row r="30" spans="2:18" ht="21" customHeight="1" x14ac:dyDescent="0.3">
      <c r="B30" s="125" t="s">
        <v>200</v>
      </c>
      <c r="C30" s="69">
        <v>0</v>
      </c>
      <c r="D30" s="69">
        <v>12256</v>
      </c>
      <c r="E30" s="69">
        <v>0</v>
      </c>
      <c r="F30" s="69">
        <v>29911</v>
      </c>
      <c r="G30" s="69">
        <v>28921</v>
      </c>
      <c r="H30" s="69">
        <v>820</v>
      </c>
      <c r="I30" s="69">
        <v>338</v>
      </c>
      <c r="J30" s="69">
        <v>5516</v>
      </c>
      <c r="K30" s="69">
        <v>0</v>
      </c>
      <c r="L30" s="69">
        <v>3342</v>
      </c>
      <c r="M30" s="69">
        <v>15</v>
      </c>
      <c r="N30" s="69">
        <v>0</v>
      </c>
      <c r="O30" s="69">
        <v>0</v>
      </c>
      <c r="P30" s="69">
        <v>483</v>
      </c>
      <c r="Q30" s="129">
        <v>81602</v>
      </c>
      <c r="R30" s="141"/>
    </row>
    <row r="31" spans="2:18" ht="21" customHeight="1" x14ac:dyDescent="0.3">
      <c r="B31" s="125" t="s">
        <v>37</v>
      </c>
      <c r="C31" s="69">
        <v>0</v>
      </c>
      <c r="D31" s="69">
        <v>0</v>
      </c>
      <c r="E31" s="69">
        <v>0</v>
      </c>
      <c r="F31" s="69">
        <v>0</v>
      </c>
      <c r="G31" s="69">
        <v>0</v>
      </c>
      <c r="H31" s="69">
        <v>0</v>
      </c>
      <c r="I31" s="69">
        <v>0</v>
      </c>
      <c r="J31" s="69">
        <v>0</v>
      </c>
      <c r="K31" s="69">
        <v>0</v>
      </c>
      <c r="L31" s="69">
        <v>0</v>
      </c>
      <c r="M31" s="69">
        <v>0</v>
      </c>
      <c r="N31" s="69">
        <v>0</v>
      </c>
      <c r="O31" s="69">
        <v>0</v>
      </c>
      <c r="P31" s="69">
        <v>0</v>
      </c>
      <c r="Q31" s="129">
        <v>0</v>
      </c>
      <c r="R31" s="141"/>
    </row>
    <row r="32" spans="2:18" ht="21" customHeight="1" x14ac:dyDescent="0.3">
      <c r="B32" s="125" t="s">
        <v>141</v>
      </c>
      <c r="C32" s="69">
        <v>0</v>
      </c>
      <c r="D32" s="69">
        <v>0</v>
      </c>
      <c r="E32" s="69">
        <v>0</v>
      </c>
      <c r="F32" s="69">
        <v>0</v>
      </c>
      <c r="G32" s="69">
        <v>0</v>
      </c>
      <c r="H32" s="69">
        <v>0</v>
      </c>
      <c r="I32" s="69">
        <v>0</v>
      </c>
      <c r="J32" s="69">
        <v>0</v>
      </c>
      <c r="K32" s="69">
        <v>0</v>
      </c>
      <c r="L32" s="69">
        <v>0</v>
      </c>
      <c r="M32" s="69">
        <v>0</v>
      </c>
      <c r="N32" s="69">
        <v>0</v>
      </c>
      <c r="O32" s="69">
        <v>0</v>
      </c>
      <c r="P32" s="69">
        <v>0</v>
      </c>
      <c r="Q32" s="129">
        <v>0</v>
      </c>
      <c r="R32" s="141"/>
    </row>
    <row r="33" spans="2:18" ht="21" customHeight="1" x14ac:dyDescent="0.3">
      <c r="B33" s="125" t="s">
        <v>218</v>
      </c>
      <c r="C33" s="69">
        <v>0</v>
      </c>
      <c r="D33" s="69">
        <v>0</v>
      </c>
      <c r="E33" s="69">
        <v>0</v>
      </c>
      <c r="F33" s="69">
        <v>2456</v>
      </c>
      <c r="G33" s="69">
        <v>342</v>
      </c>
      <c r="H33" s="69">
        <v>37</v>
      </c>
      <c r="I33" s="69">
        <v>0</v>
      </c>
      <c r="J33" s="69">
        <v>0</v>
      </c>
      <c r="K33" s="69">
        <v>0</v>
      </c>
      <c r="L33" s="69">
        <v>896</v>
      </c>
      <c r="M33" s="69">
        <v>0</v>
      </c>
      <c r="N33" s="69">
        <v>0</v>
      </c>
      <c r="O33" s="69">
        <v>0</v>
      </c>
      <c r="P33" s="69">
        <v>0</v>
      </c>
      <c r="Q33" s="129">
        <v>3732</v>
      </c>
      <c r="R33" s="141"/>
    </row>
    <row r="34" spans="2:18" ht="21" customHeight="1" x14ac:dyDescent="0.3">
      <c r="B34" s="125" t="s">
        <v>142</v>
      </c>
      <c r="C34" s="69">
        <v>0</v>
      </c>
      <c r="D34" s="69">
        <v>0</v>
      </c>
      <c r="E34" s="69">
        <v>0</v>
      </c>
      <c r="F34" s="69">
        <v>0</v>
      </c>
      <c r="G34" s="69">
        <v>0</v>
      </c>
      <c r="H34" s="69">
        <v>0</v>
      </c>
      <c r="I34" s="69">
        <v>0</v>
      </c>
      <c r="J34" s="69">
        <v>0</v>
      </c>
      <c r="K34" s="69">
        <v>0</v>
      </c>
      <c r="L34" s="69">
        <v>0</v>
      </c>
      <c r="M34" s="69">
        <v>0</v>
      </c>
      <c r="N34" s="69">
        <v>0</v>
      </c>
      <c r="O34" s="69">
        <v>0</v>
      </c>
      <c r="P34" s="69">
        <v>0</v>
      </c>
      <c r="Q34" s="129">
        <v>0</v>
      </c>
      <c r="R34" s="141"/>
    </row>
    <row r="35" spans="2:18" ht="21" customHeight="1" x14ac:dyDescent="0.3">
      <c r="B35" s="125" t="s">
        <v>143</v>
      </c>
      <c r="C35" s="69">
        <v>0</v>
      </c>
      <c r="D35" s="69">
        <v>4538</v>
      </c>
      <c r="E35" s="69">
        <v>0</v>
      </c>
      <c r="F35" s="69">
        <v>6465</v>
      </c>
      <c r="G35" s="69">
        <v>0</v>
      </c>
      <c r="H35" s="69">
        <v>0</v>
      </c>
      <c r="I35" s="69">
        <v>0</v>
      </c>
      <c r="J35" s="69">
        <v>0</v>
      </c>
      <c r="K35" s="69">
        <v>0</v>
      </c>
      <c r="L35" s="69">
        <v>0</v>
      </c>
      <c r="M35" s="69">
        <v>0</v>
      </c>
      <c r="N35" s="69">
        <v>1792</v>
      </c>
      <c r="O35" s="69">
        <v>0</v>
      </c>
      <c r="P35" s="69">
        <v>0</v>
      </c>
      <c r="Q35" s="129">
        <v>12795</v>
      </c>
      <c r="R35" s="141"/>
    </row>
    <row r="36" spans="2:18" ht="21" customHeight="1" x14ac:dyDescent="0.3">
      <c r="B36" s="125" t="s">
        <v>219</v>
      </c>
      <c r="C36" s="69">
        <v>0</v>
      </c>
      <c r="D36" s="69">
        <v>0</v>
      </c>
      <c r="E36" s="69">
        <v>0</v>
      </c>
      <c r="F36" s="69">
        <v>0</v>
      </c>
      <c r="G36" s="69">
        <v>0</v>
      </c>
      <c r="H36" s="69">
        <v>0</v>
      </c>
      <c r="I36" s="69">
        <v>0</v>
      </c>
      <c r="J36" s="69">
        <v>0</v>
      </c>
      <c r="K36" s="69">
        <v>0</v>
      </c>
      <c r="L36" s="69">
        <v>0</v>
      </c>
      <c r="M36" s="69">
        <v>0</v>
      </c>
      <c r="N36" s="69">
        <v>0</v>
      </c>
      <c r="O36" s="69">
        <v>0</v>
      </c>
      <c r="P36" s="69">
        <v>0</v>
      </c>
      <c r="Q36" s="129">
        <v>0</v>
      </c>
      <c r="R36" s="141"/>
    </row>
    <row r="37" spans="2:18" ht="21" customHeight="1" x14ac:dyDescent="0.3">
      <c r="B37" s="125" t="s">
        <v>38</v>
      </c>
      <c r="C37" s="69">
        <v>0</v>
      </c>
      <c r="D37" s="69">
        <v>0</v>
      </c>
      <c r="E37" s="69">
        <v>0</v>
      </c>
      <c r="F37" s="69">
        <v>0</v>
      </c>
      <c r="G37" s="69">
        <v>0</v>
      </c>
      <c r="H37" s="69">
        <v>0</v>
      </c>
      <c r="I37" s="69">
        <v>0</v>
      </c>
      <c r="J37" s="69">
        <v>0</v>
      </c>
      <c r="K37" s="69">
        <v>0</v>
      </c>
      <c r="L37" s="69">
        <v>0</v>
      </c>
      <c r="M37" s="69">
        <v>0</v>
      </c>
      <c r="N37" s="69">
        <v>0</v>
      </c>
      <c r="O37" s="69">
        <v>0</v>
      </c>
      <c r="P37" s="69">
        <v>0</v>
      </c>
      <c r="Q37" s="129">
        <v>0</v>
      </c>
      <c r="R37" s="141"/>
    </row>
    <row r="38" spans="2:18" ht="21" customHeight="1" x14ac:dyDescent="0.3">
      <c r="B38" s="125" t="s">
        <v>39</v>
      </c>
      <c r="C38" s="69">
        <v>0</v>
      </c>
      <c r="D38" s="69">
        <v>91</v>
      </c>
      <c r="E38" s="69">
        <v>0</v>
      </c>
      <c r="F38" s="69">
        <v>7052</v>
      </c>
      <c r="G38" s="69">
        <v>953</v>
      </c>
      <c r="H38" s="69">
        <v>0</v>
      </c>
      <c r="I38" s="69">
        <v>207</v>
      </c>
      <c r="J38" s="69">
        <v>0</v>
      </c>
      <c r="K38" s="69">
        <v>0</v>
      </c>
      <c r="L38" s="69">
        <v>216</v>
      </c>
      <c r="M38" s="69">
        <v>732</v>
      </c>
      <c r="N38" s="69">
        <v>0</v>
      </c>
      <c r="O38" s="69">
        <v>0</v>
      </c>
      <c r="P38" s="69">
        <v>0</v>
      </c>
      <c r="Q38" s="129">
        <v>9251</v>
      </c>
      <c r="R38" s="141"/>
    </row>
    <row r="39" spans="2:18" ht="21" customHeight="1" x14ac:dyDescent="0.3">
      <c r="B39" s="125" t="s">
        <v>40</v>
      </c>
      <c r="C39" s="69">
        <v>0</v>
      </c>
      <c r="D39" s="69">
        <v>0</v>
      </c>
      <c r="E39" s="69">
        <v>0</v>
      </c>
      <c r="F39" s="69">
        <v>0</v>
      </c>
      <c r="G39" s="69">
        <v>0</v>
      </c>
      <c r="H39" s="69">
        <v>0</v>
      </c>
      <c r="I39" s="69">
        <v>0</v>
      </c>
      <c r="J39" s="69">
        <v>0</v>
      </c>
      <c r="K39" s="69">
        <v>0</v>
      </c>
      <c r="L39" s="69">
        <v>0</v>
      </c>
      <c r="M39" s="69">
        <v>0</v>
      </c>
      <c r="N39" s="69">
        <v>0</v>
      </c>
      <c r="O39" s="69">
        <v>0</v>
      </c>
      <c r="P39" s="69">
        <v>0</v>
      </c>
      <c r="Q39" s="129">
        <v>0</v>
      </c>
      <c r="R39" s="141"/>
    </row>
    <row r="40" spans="2:18" ht="21" customHeight="1" x14ac:dyDescent="0.3">
      <c r="B40" s="125" t="s">
        <v>41</v>
      </c>
      <c r="C40" s="69">
        <v>0</v>
      </c>
      <c r="D40" s="69">
        <v>3286</v>
      </c>
      <c r="E40" s="69">
        <v>0</v>
      </c>
      <c r="F40" s="69">
        <v>10917</v>
      </c>
      <c r="G40" s="69">
        <v>21743</v>
      </c>
      <c r="H40" s="69">
        <v>0</v>
      </c>
      <c r="I40" s="69">
        <v>361</v>
      </c>
      <c r="J40" s="69">
        <v>0</v>
      </c>
      <c r="K40" s="69">
        <v>0</v>
      </c>
      <c r="L40" s="69">
        <v>0</v>
      </c>
      <c r="M40" s="69">
        <v>0</v>
      </c>
      <c r="N40" s="69">
        <v>156</v>
      </c>
      <c r="O40" s="69">
        <v>0</v>
      </c>
      <c r="P40" s="69">
        <v>0</v>
      </c>
      <c r="Q40" s="129">
        <v>36463</v>
      </c>
      <c r="R40" s="141"/>
    </row>
    <row r="41" spans="2:18" ht="21" customHeight="1" x14ac:dyDescent="0.3">
      <c r="B41" s="125" t="s">
        <v>42</v>
      </c>
      <c r="C41" s="69">
        <v>0</v>
      </c>
      <c r="D41" s="69">
        <v>0</v>
      </c>
      <c r="E41" s="69">
        <v>0</v>
      </c>
      <c r="F41" s="69">
        <v>1852</v>
      </c>
      <c r="G41" s="69">
        <v>82</v>
      </c>
      <c r="H41" s="69">
        <v>0</v>
      </c>
      <c r="I41" s="69">
        <v>0</v>
      </c>
      <c r="J41" s="69">
        <v>0</v>
      </c>
      <c r="K41" s="69">
        <v>0</v>
      </c>
      <c r="L41" s="69">
        <v>413</v>
      </c>
      <c r="M41" s="69">
        <v>0</v>
      </c>
      <c r="N41" s="69">
        <v>0</v>
      </c>
      <c r="O41" s="69">
        <v>0</v>
      </c>
      <c r="P41" s="69">
        <v>0</v>
      </c>
      <c r="Q41" s="129">
        <v>2347</v>
      </c>
      <c r="R41" s="141"/>
    </row>
    <row r="42" spans="2:18" ht="21" customHeight="1" x14ac:dyDescent="0.3">
      <c r="B42" s="125" t="s">
        <v>43</v>
      </c>
      <c r="C42" s="69">
        <v>1622</v>
      </c>
      <c r="D42" s="69">
        <v>8003</v>
      </c>
      <c r="E42" s="69">
        <v>0</v>
      </c>
      <c r="F42" s="69">
        <v>33301</v>
      </c>
      <c r="G42" s="69">
        <v>1192</v>
      </c>
      <c r="H42" s="69">
        <v>-119</v>
      </c>
      <c r="I42" s="69">
        <v>8</v>
      </c>
      <c r="J42" s="69">
        <v>0</v>
      </c>
      <c r="K42" s="69">
        <v>0</v>
      </c>
      <c r="L42" s="69">
        <v>3788</v>
      </c>
      <c r="M42" s="69">
        <v>940</v>
      </c>
      <c r="N42" s="69">
        <v>3663</v>
      </c>
      <c r="O42" s="69">
        <v>0</v>
      </c>
      <c r="P42" s="69">
        <v>22123</v>
      </c>
      <c r="Q42" s="129">
        <v>74520</v>
      </c>
      <c r="R42" s="141"/>
    </row>
    <row r="43" spans="2:18" ht="21" customHeight="1" x14ac:dyDescent="0.3">
      <c r="B43" s="125" t="s">
        <v>44</v>
      </c>
      <c r="C43" s="69">
        <v>0</v>
      </c>
      <c r="D43" s="69">
        <v>0</v>
      </c>
      <c r="E43" s="69">
        <v>0</v>
      </c>
      <c r="F43" s="69">
        <v>0</v>
      </c>
      <c r="G43" s="69">
        <v>0</v>
      </c>
      <c r="H43" s="69">
        <v>0</v>
      </c>
      <c r="I43" s="69">
        <v>0</v>
      </c>
      <c r="J43" s="69">
        <v>0</v>
      </c>
      <c r="K43" s="69">
        <v>0</v>
      </c>
      <c r="L43" s="69">
        <v>0</v>
      </c>
      <c r="M43" s="69">
        <v>0</v>
      </c>
      <c r="N43" s="69">
        <v>0</v>
      </c>
      <c r="O43" s="69">
        <v>0</v>
      </c>
      <c r="P43" s="69">
        <v>0</v>
      </c>
      <c r="Q43" s="129">
        <v>0</v>
      </c>
      <c r="R43" s="141"/>
    </row>
    <row r="44" spans="2:18" ht="21" customHeight="1" x14ac:dyDescent="0.3">
      <c r="B44" s="127" t="s">
        <v>45</v>
      </c>
      <c r="C44" s="128">
        <f>SUM(C7:C43)</f>
        <v>19091</v>
      </c>
      <c r="D44" s="128">
        <f t="shared" ref="D44:Q44" si="0">SUM(D7:D43)</f>
        <v>145534</v>
      </c>
      <c r="E44" s="128">
        <f t="shared" si="0"/>
        <v>3710</v>
      </c>
      <c r="F44" s="128">
        <f t="shared" si="0"/>
        <v>475792</v>
      </c>
      <c r="G44" s="128">
        <f t="shared" si="0"/>
        <v>84110</v>
      </c>
      <c r="H44" s="128">
        <f t="shared" si="0"/>
        <v>68793</v>
      </c>
      <c r="I44" s="128">
        <f t="shared" si="0"/>
        <v>7626</v>
      </c>
      <c r="J44" s="128">
        <f t="shared" si="0"/>
        <v>12382</v>
      </c>
      <c r="K44" s="128">
        <f t="shared" si="0"/>
        <v>0</v>
      </c>
      <c r="L44" s="128">
        <f t="shared" si="0"/>
        <v>74849</v>
      </c>
      <c r="M44" s="128">
        <f t="shared" si="0"/>
        <v>29098</v>
      </c>
      <c r="N44" s="128">
        <f t="shared" si="0"/>
        <v>230594</v>
      </c>
      <c r="O44" s="128">
        <f t="shared" si="0"/>
        <v>64982</v>
      </c>
      <c r="P44" s="128">
        <f t="shared" si="0"/>
        <v>140361</v>
      </c>
      <c r="Q44" s="128">
        <f t="shared" si="0"/>
        <v>1356922</v>
      </c>
      <c r="R44" s="141"/>
    </row>
    <row r="45" spans="2:18" ht="21" customHeight="1" x14ac:dyDescent="0.3">
      <c r="B45" s="282" t="s">
        <v>46</v>
      </c>
      <c r="C45" s="282"/>
      <c r="D45" s="282"/>
      <c r="E45" s="282"/>
      <c r="F45" s="282"/>
      <c r="G45" s="282"/>
      <c r="H45" s="282"/>
      <c r="I45" s="282"/>
      <c r="J45" s="282"/>
      <c r="K45" s="282"/>
      <c r="L45" s="282"/>
      <c r="M45" s="282"/>
      <c r="N45" s="282"/>
      <c r="O45" s="282"/>
      <c r="P45" s="282"/>
      <c r="Q45" s="282"/>
      <c r="R45" s="142"/>
    </row>
    <row r="46" spans="2:18" ht="21" customHeight="1" x14ac:dyDescent="0.3">
      <c r="B46" s="125" t="s">
        <v>47</v>
      </c>
      <c r="C46" s="69">
        <v>0</v>
      </c>
      <c r="D46" s="69">
        <v>0</v>
      </c>
      <c r="E46" s="69">
        <v>0</v>
      </c>
      <c r="F46" s="69">
        <v>0</v>
      </c>
      <c r="G46" s="69">
        <v>0</v>
      </c>
      <c r="H46" s="69">
        <v>0</v>
      </c>
      <c r="I46" s="69">
        <v>0</v>
      </c>
      <c r="J46" s="69">
        <v>0</v>
      </c>
      <c r="K46" s="69">
        <v>0</v>
      </c>
      <c r="L46" s="69">
        <v>0</v>
      </c>
      <c r="M46" s="69">
        <v>0</v>
      </c>
      <c r="N46" s="69">
        <v>0</v>
      </c>
      <c r="O46" s="69">
        <v>0</v>
      </c>
      <c r="P46" s="69">
        <v>0</v>
      </c>
      <c r="Q46" s="129">
        <v>0</v>
      </c>
      <c r="R46" s="141"/>
    </row>
    <row r="47" spans="2:18" ht="21" customHeight="1" x14ac:dyDescent="0.3">
      <c r="B47" s="125" t="s">
        <v>65</v>
      </c>
      <c r="C47" s="69">
        <v>5358</v>
      </c>
      <c r="D47" s="69">
        <v>232309</v>
      </c>
      <c r="E47" s="69">
        <v>0</v>
      </c>
      <c r="F47" s="69">
        <v>1262886</v>
      </c>
      <c r="G47" s="69">
        <v>14384</v>
      </c>
      <c r="H47" s="69">
        <v>143989</v>
      </c>
      <c r="I47" s="69">
        <v>0</v>
      </c>
      <c r="J47" s="69">
        <v>239524</v>
      </c>
      <c r="K47" s="69">
        <v>0</v>
      </c>
      <c r="L47" s="69">
        <v>21833</v>
      </c>
      <c r="M47" s="69">
        <v>0</v>
      </c>
      <c r="N47" s="69">
        <v>0</v>
      </c>
      <c r="O47" s="69">
        <v>573350</v>
      </c>
      <c r="P47" s="69">
        <v>426491</v>
      </c>
      <c r="Q47" s="129">
        <v>2920124</v>
      </c>
      <c r="R47" s="141"/>
    </row>
    <row r="48" spans="2:18" ht="21" customHeight="1" x14ac:dyDescent="0.3">
      <c r="B48" s="7" t="s">
        <v>258</v>
      </c>
      <c r="C48" s="69">
        <v>690</v>
      </c>
      <c r="D48" s="69">
        <v>41558</v>
      </c>
      <c r="E48" s="69">
        <v>20572</v>
      </c>
      <c r="F48" s="69">
        <v>150861</v>
      </c>
      <c r="G48" s="69">
        <v>7920</v>
      </c>
      <c r="H48" s="69">
        <v>21231</v>
      </c>
      <c r="I48" s="69">
        <v>14127</v>
      </c>
      <c r="J48" s="69">
        <v>15304</v>
      </c>
      <c r="K48" s="69">
        <v>0</v>
      </c>
      <c r="L48" s="69">
        <v>480</v>
      </c>
      <c r="M48" s="69">
        <v>25658</v>
      </c>
      <c r="N48" s="69">
        <v>1228</v>
      </c>
      <c r="O48" s="69">
        <v>28354</v>
      </c>
      <c r="P48" s="69">
        <v>31844</v>
      </c>
      <c r="Q48" s="129">
        <v>359826</v>
      </c>
      <c r="R48" s="141"/>
    </row>
    <row r="49" spans="2:19" ht="21" customHeight="1" x14ac:dyDescent="0.3">
      <c r="B49" s="125" t="s">
        <v>48</v>
      </c>
      <c r="C49" s="69">
        <v>26976</v>
      </c>
      <c r="D49" s="69">
        <v>563661</v>
      </c>
      <c r="E49" s="69">
        <v>2040041</v>
      </c>
      <c r="F49" s="69">
        <v>273102</v>
      </c>
      <c r="G49" s="69">
        <v>109014</v>
      </c>
      <c r="H49" s="69">
        <v>387314</v>
      </c>
      <c r="I49" s="69">
        <v>59944</v>
      </c>
      <c r="J49" s="69">
        <v>523712</v>
      </c>
      <c r="K49" s="69">
        <v>0</v>
      </c>
      <c r="L49" s="69">
        <v>163553</v>
      </c>
      <c r="M49" s="69">
        <v>8840</v>
      </c>
      <c r="N49" s="69">
        <v>2707</v>
      </c>
      <c r="O49" s="69">
        <v>2339211</v>
      </c>
      <c r="P49" s="69">
        <v>4140747</v>
      </c>
      <c r="Q49" s="129">
        <v>10638824</v>
      </c>
      <c r="R49" s="141"/>
    </row>
    <row r="50" spans="2:19" ht="21" customHeight="1" x14ac:dyDescent="0.3">
      <c r="B50" s="125" t="s">
        <v>259</v>
      </c>
      <c r="C50" s="69">
        <v>2772</v>
      </c>
      <c r="D50" s="69">
        <v>54882</v>
      </c>
      <c r="E50" s="69">
        <v>210</v>
      </c>
      <c r="F50" s="69">
        <v>92801</v>
      </c>
      <c r="G50" s="69">
        <v>38228</v>
      </c>
      <c r="H50" s="69">
        <v>25794</v>
      </c>
      <c r="I50" s="69">
        <v>675</v>
      </c>
      <c r="J50" s="69">
        <v>957</v>
      </c>
      <c r="K50" s="69">
        <v>0</v>
      </c>
      <c r="L50" s="69">
        <v>528</v>
      </c>
      <c r="M50" s="69">
        <v>2486</v>
      </c>
      <c r="N50" s="69">
        <v>435</v>
      </c>
      <c r="O50" s="69">
        <v>0</v>
      </c>
      <c r="P50" s="69">
        <v>32719</v>
      </c>
      <c r="Q50" s="129">
        <v>252487</v>
      </c>
      <c r="R50" s="141"/>
    </row>
    <row r="51" spans="2:19" ht="21" customHeight="1" x14ac:dyDescent="0.3">
      <c r="B51" s="127" t="s">
        <v>45</v>
      </c>
      <c r="C51" s="128">
        <f>SUM(C46:C50)</f>
        <v>35796</v>
      </c>
      <c r="D51" s="128">
        <f t="shared" ref="D51:Q51" si="1">SUM(D46:D50)</f>
        <v>892410</v>
      </c>
      <c r="E51" s="128">
        <f t="shared" si="1"/>
        <v>2060823</v>
      </c>
      <c r="F51" s="128">
        <f t="shared" si="1"/>
        <v>1779650</v>
      </c>
      <c r="G51" s="128">
        <f t="shared" si="1"/>
        <v>169546</v>
      </c>
      <c r="H51" s="128">
        <f t="shared" si="1"/>
        <v>578328</v>
      </c>
      <c r="I51" s="128">
        <f t="shared" si="1"/>
        <v>74746</v>
      </c>
      <c r="J51" s="128">
        <f t="shared" si="1"/>
        <v>779497</v>
      </c>
      <c r="K51" s="128">
        <f t="shared" si="1"/>
        <v>0</v>
      </c>
      <c r="L51" s="128">
        <f t="shared" si="1"/>
        <v>186394</v>
      </c>
      <c r="M51" s="128">
        <f t="shared" si="1"/>
        <v>36984</v>
      </c>
      <c r="N51" s="128">
        <f t="shared" si="1"/>
        <v>4370</v>
      </c>
      <c r="O51" s="128">
        <f t="shared" si="1"/>
        <v>2940915</v>
      </c>
      <c r="P51" s="128">
        <f t="shared" si="1"/>
        <v>4631801</v>
      </c>
      <c r="Q51" s="128">
        <f t="shared" si="1"/>
        <v>14171261</v>
      </c>
      <c r="R51" s="141"/>
    </row>
    <row r="52" spans="2:19" ht="20.25" customHeight="1" x14ac:dyDescent="0.3">
      <c r="B52" s="283" t="s">
        <v>50</v>
      </c>
      <c r="C52" s="283"/>
      <c r="D52" s="283"/>
      <c r="E52" s="283"/>
      <c r="F52" s="283"/>
      <c r="G52" s="283"/>
      <c r="H52" s="283"/>
      <c r="I52" s="283"/>
      <c r="J52" s="283"/>
      <c r="K52" s="283"/>
      <c r="L52" s="283"/>
      <c r="M52" s="283"/>
      <c r="N52" s="283"/>
      <c r="O52" s="283"/>
      <c r="P52" s="283"/>
      <c r="Q52" s="283"/>
      <c r="R52" s="143"/>
      <c r="S52" s="5"/>
    </row>
    <row r="53" spans="2:19" x14ac:dyDescent="0.3">
      <c r="Q53" s="5"/>
    </row>
    <row r="54" spans="2:19" x14ac:dyDescent="0.3">
      <c r="C54" s="5"/>
      <c r="D54" s="5"/>
      <c r="E54" s="5"/>
      <c r="F54" s="5"/>
      <c r="G54" s="5"/>
      <c r="H54" s="5"/>
      <c r="I54" s="5"/>
      <c r="J54" s="5"/>
      <c r="K54" s="5"/>
      <c r="L54" s="5"/>
      <c r="M54" s="5"/>
      <c r="N54" s="5"/>
      <c r="O54" s="5"/>
      <c r="P54" s="5"/>
      <c r="Q54" s="5"/>
    </row>
  </sheetData>
  <sheetProtection algorithmName="SHA-512" hashValue="Hr9zRCnuiuh9ERh4GYVoOia+8vX+3MpfW/Xai49S4oIOt3CHWnSKaXgdj5Z9YoOeG1rBFNhd0EkrI34ytwubtw==" saltValue="72lYXVZPcUB2I/CPhGM9UA==" spinCount="100000" sheet="1" objects="1" scenarios="1"/>
  <mergeCells count="4">
    <mergeCell ref="B4:Q4"/>
    <mergeCell ref="B6:Q6"/>
    <mergeCell ref="B45:Q45"/>
    <mergeCell ref="B52:Q52"/>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rgb="FF92D050"/>
  </sheetPr>
  <dimension ref="B3:S55"/>
  <sheetViews>
    <sheetView topLeftCell="B4" workbookViewId="0">
      <pane xSplit="1" ySplit="3" topLeftCell="C25" activePane="bottomRight" state="frozen"/>
      <selection activeCell="P49" sqref="P49"/>
      <selection pane="topRight" activeCell="P49" sqref="P49"/>
      <selection pane="bottomLeft" activeCell="P49" sqref="P49"/>
      <selection pane="bottomRight" activeCell="P49" sqref="P49"/>
    </sheetView>
  </sheetViews>
  <sheetFormatPr defaultColWidth="9.453125" defaultRowHeight="14" x14ac:dyDescent="0.3"/>
  <cols>
    <col min="1" max="1" width="12.453125" style="4" customWidth="1"/>
    <col min="2" max="2" width="51.453125" style="4" customWidth="1"/>
    <col min="3" max="17" width="21.54296875" style="4" customWidth="1"/>
    <col min="18" max="19" width="6.453125" style="4" bestFit="1" customWidth="1"/>
    <col min="20" max="20" width="13.54296875" style="4" customWidth="1"/>
    <col min="21" max="16384" width="9.453125" style="4"/>
  </cols>
  <sheetData>
    <row r="3" spans="2:18" ht="5.25" customHeight="1" x14ac:dyDescent="0.3"/>
    <row r="4" spans="2:18" ht="21" customHeight="1" x14ac:dyDescent="0.3">
      <c r="B4" s="280" t="s">
        <v>307</v>
      </c>
      <c r="C4" s="280"/>
      <c r="D4" s="280"/>
      <c r="E4" s="280"/>
      <c r="F4" s="280"/>
      <c r="G4" s="280"/>
      <c r="H4" s="280"/>
      <c r="I4" s="280"/>
      <c r="J4" s="280"/>
      <c r="K4" s="280"/>
      <c r="L4" s="280"/>
      <c r="M4" s="280"/>
      <c r="N4" s="280"/>
      <c r="O4" s="280"/>
      <c r="P4" s="280"/>
      <c r="Q4" s="280"/>
      <c r="R4" s="130"/>
    </row>
    <row r="5" spans="2:18" ht="28.5" customHeight="1" x14ac:dyDescent="0.3">
      <c r="B5" s="64" t="s">
        <v>0</v>
      </c>
      <c r="C5" s="66" t="s">
        <v>201</v>
      </c>
      <c r="D5" s="66" t="s">
        <v>202</v>
      </c>
      <c r="E5" s="66" t="s">
        <v>203</v>
      </c>
      <c r="F5" s="66" t="s">
        <v>204</v>
      </c>
      <c r="G5" s="66" t="s">
        <v>205</v>
      </c>
      <c r="H5" s="66" t="s">
        <v>206</v>
      </c>
      <c r="I5" s="66" t="s">
        <v>207</v>
      </c>
      <c r="J5" s="66" t="s">
        <v>208</v>
      </c>
      <c r="K5" s="66" t="s">
        <v>209</v>
      </c>
      <c r="L5" s="66" t="s">
        <v>210</v>
      </c>
      <c r="M5" s="66" t="s">
        <v>211</v>
      </c>
      <c r="N5" s="66" t="s">
        <v>212</v>
      </c>
      <c r="O5" s="66" t="s">
        <v>213</v>
      </c>
      <c r="P5" s="66" t="s">
        <v>214</v>
      </c>
      <c r="Q5" s="66" t="s">
        <v>215</v>
      </c>
      <c r="R5" s="140"/>
    </row>
    <row r="6" spans="2:18" ht="21" customHeight="1" x14ac:dyDescent="0.3">
      <c r="B6" s="281" t="s">
        <v>16</v>
      </c>
      <c r="C6" s="281"/>
      <c r="D6" s="281"/>
      <c r="E6" s="281"/>
      <c r="F6" s="281"/>
      <c r="G6" s="281"/>
      <c r="H6" s="281"/>
      <c r="I6" s="281"/>
      <c r="J6" s="281"/>
      <c r="K6" s="281"/>
      <c r="L6" s="281"/>
      <c r="M6" s="281"/>
      <c r="N6" s="281"/>
      <c r="O6" s="281"/>
      <c r="P6" s="281"/>
      <c r="Q6" s="281"/>
      <c r="R6" s="140"/>
    </row>
    <row r="7" spans="2:18" ht="18.75" customHeight="1" x14ac:dyDescent="0.3">
      <c r="B7" s="125" t="s">
        <v>17</v>
      </c>
      <c r="C7" s="69">
        <v>0</v>
      </c>
      <c r="D7" s="69">
        <v>42</v>
      </c>
      <c r="E7" s="69">
        <v>214</v>
      </c>
      <c r="F7" s="69">
        <v>1130</v>
      </c>
      <c r="G7" s="69">
        <v>799</v>
      </c>
      <c r="H7" s="69">
        <v>42</v>
      </c>
      <c r="I7" s="69">
        <v>0</v>
      </c>
      <c r="J7" s="69">
        <v>0</v>
      </c>
      <c r="K7" s="69">
        <v>0</v>
      </c>
      <c r="L7" s="69">
        <v>3953</v>
      </c>
      <c r="M7" s="69">
        <v>376</v>
      </c>
      <c r="N7" s="69">
        <v>14419</v>
      </c>
      <c r="O7" s="69">
        <v>767543</v>
      </c>
      <c r="P7" s="69">
        <v>2837</v>
      </c>
      <c r="Q7" s="129">
        <v>791355</v>
      </c>
      <c r="R7" s="141"/>
    </row>
    <row r="8" spans="2:18" ht="21" customHeight="1" x14ac:dyDescent="0.3">
      <c r="B8" s="125" t="s">
        <v>18</v>
      </c>
      <c r="C8" s="69">
        <v>0</v>
      </c>
      <c r="D8" s="69">
        <v>18888</v>
      </c>
      <c r="E8" s="69">
        <v>872</v>
      </c>
      <c r="F8" s="69">
        <v>86190</v>
      </c>
      <c r="G8" s="69">
        <v>6549</v>
      </c>
      <c r="H8" s="69">
        <v>110</v>
      </c>
      <c r="I8" s="69">
        <v>224644</v>
      </c>
      <c r="J8" s="69">
        <v>160716</v>
      </c>
      <c r="K8" s="69">
        <v>0</v>
      </c>
      <c r="L8" s="69">
        <v>26768</v>
      </c>
      <c r="M8" s="69">
        <v>6067</v>
      </c>
      <c r="N8" s="69">
        <v>28515</v>
      </c>
      <c r="O8" s="69">
        <v>0</v>
      </c>
      <c r="P8" s="69">
        <v>29921</v>
      </c>
      <c r="Q8" s="129">
        <v>589240</v>
      </c>
      <c r="R8" s="141"/>
    </row>
    <row r="9" spans="2:18" ht="21" customHeight="1" x14ac:dyDescent="0.3">
      <c r="B9" s="125" t="s">
        <v>19</v>
      </c>
      <c r="C9" s="69">
        <v>22098</v>
      </c>
      <c r="D9" s="69">
        <v>67747</v>
      </c>
      <c r="E9" s="69">
        <v>13975</v>
      </c>
      <c r="F9" s="69">
        <v>57056</v>
      </c>
      <c r="G9" s="69">
        <v>162321</v>
      </c>
      <c r="H9" s="69">
        <v>1158</v>
      </c>
      <c r="I9" s="69">
        <v>128755</v>
      </c>
      <c r="J9" s="69">
        <v>19747</v>
      </c>
      <c r="K9" s="69">
        <v>0</v>
      </c>
      <c r="L9" s="69">
        <v>24523</v>
      </c>
      <c r="M9" s="69">
        <v>81129</v>
      </c>
      <c r="N9" s="69">
        <v>38566</v>
      </c>
      <c r="O9" s="69">
        <v>0</v>
      </c>
      <c r="P9" s="69">
        <v>0</v>
      </c>
      <c r="Q9" s="129">
        <v>617074</v>
      </c>
      <c r="R9" s="141"/>
    </row>
    <row r="10" spans="2:18" ht="21" customHeight="1" x14ac:dyDescent="0.3">
      <c r="B10" s="125" t="s">
        <v>145</v>
      </c>
      <c r="C10" s="69">
        <v>9211</v>
      </c>
      <c r="D10" s="69">
        <v>10998</v>
      </c>
      <c r="E10" s="69">
        <v>7131</v>
      </c>
      <c r="F10" s="69">
        <v>29755</v>
      </c>
      <c r="G10" s="69">
        <v>30175</v>
      </c>
      <c r="H10" s="69">
        <v>25610</v>
      </c>
      <c r="I10" s="69">
        <v>34567</v>
      </c>
      <c r="J10" s="69">
        <v>23703</v>
      </c>
      <c r="K10" s="69">
        <v>0</v>
      </c>
      <c r="L10" s="69">
        <v>900</v>
      </c>
      <c r="M10" s="69">
        <v>5501</v>
      </c>
      <c r="N10" s="69">
        <v>15847</v>
      </c>
      <c r="O10" s="69">
        <v>945</v>
      </c>
      <c r="P10" s="69">
        <v>10152</v>
      </c>
      <c r="Q10" s="129">
        <v>204494</v>
      </c>
      <c r="R10" s="141"/>
    </row>
    <row r="11" spans="2:18" ht="21" customHeight="1" x14ac:dyDescent="0.3">
      <c r="B11" s="125" t="s">
        <v>20</v>
      </c>
      <c r="C11" s="69">
        <v>893</v>
      </c>
      <c r="D11" s="69">
        <v>22619</v>
      </c>
      <c r="E11" s="69">
        <v>10074</v>
      </c>
      <c r="F11" s="69">
        <v>107850</v>
      </c>
      <c r="G11" s="69">
        <v>20335</v>
      </c>
      <c r="H11" s="69">
        <v>25132</v>
      </c>
      <c r="I11" s="69">
        <v>200740</v>
      </c>
      <c r="J11" s="69">
        <v>204650</v>
      </c>
      <c r="K11" s="69">
        <v>0</v>
      </c>
      <c r="L11" s="69">
        <v>25828</v>
      </c>
      <c r="M11" s="69">
        <v>31609</v>
      </c>
      <c r="N11" s="69">
        <v>77405</v>
      </c>
      <c r="O11" s="69">
        <v>454494</v>
      </c>
      <c r="P11" s="69">
        <v>50356</v>
      </c>
      <c r="Q11" s="129">
        <v>1231985</v>
      </c>
      <c r="R11" s="141"/>
    </row>
    <row r="12" spans="2:18" ht="21" customHeight="1" x14ac:dyDescent="0.3">
      <c r="B12" s="125" t="s">
        <v>139</v>
      </c>
      <c r="C12" s="69">
        <v>0</v>
      </c>
      <c r="D12" s="69">
        <v>3496</v>
      </c>
      <c r="E12" s="69">
        <v>28310</v>
      </c>
      <c r="F12" s="69">
        <v>55686</v>
      </c>
      <c r="G12" s="69">
        <v>22883</v>
      </c>
      <c r="H12" s="69">
        <v>31953</v>
      </c>
      <c r="I12" s="69">
        <v>466031</v>
      </c>
      <c r="J12" s="69">
        <v>387718</v>
      </c>
      <c r="K12" s="69">
        <v>0</v>
      </c>
      <c r="L12" s="69">
        <v>189669</v>
      </c>
      <c r="M12" s="69">
        <v>71207</v>
      </c>
      <c r="N12" s="69">
        <v>72052</v>
      </c>
      <c r="O12" s="69">
        <v>306551</v>
      </c>
      <c r="P12" s="69">
        <v>155636</v>
      </c>
      <c r="Q12" s="129">
        <v>1791193</v>
      </c>
      <c r="R12" s="141"/>
    </row>
    <row r="13" spans="2:18" ht="21" customHeight="1" x14ac:dyDescent="0.3">
      <c r="B13" s="125" t="s">
        <v>21</v>
      </c>
      <c r="C13" s="69">
        <v>0</v>
      </c>
      <c r="D13" s="69">
        <v>28986</v>
      </c>
      <c r="E13" s="69">
        <v>23368</v>
      </c>
      <c r="F13" s="69">
        <v>87163</v>
      </c>
      <c r="G13" s="69">
        <v>12687</v>
      </c>
      <c r="H13" s="69">
        <v>37665</v>
      </c>
      <c r="I13" s="69">
        <v>370614</v>
      </c>
      <c r="J13" s="69">
        <v>472323</v>
      </c>
      <c r="K13" s="69">
        <v>0</v>
      </c>
      <c r="L13" s="69">
        <v>87788</v>
      </c>
      <c r="M13" s="69">
        <v>150970</v>
      </c>
      <c r="N13" s="69">
        <v>63567</v>
      </c>
      <c r="O13" s="69">
        <v>189642</v>
      </c>
      <c r="P13" s="69">
        <v>47797</v>
      </c>
      <c r="Q13" s="129">
        <v>1572570</v>
      </c>
      <c r="R13" s="141"/>
    </row>
    <row r="14" spans="2:18" ht="21" customHeight="1" x14ac:dyDescent="0.3">
      <c r="B14" s="125" t="s">
        <v>22</v>
      </c>
      <c r="C14" s="69">
        <v>0</v>
      </c>
      <c r="D14" s="69">
        <v>7616</v>
      </c>
      <c r="E14" s="69">
        <v>1352</v>
      </c>
      <c r="F14" s="69">
        <v>21364</v>
      </c>
      <c r="G14" s="69">
        <v>3398</v>
      </c>
      <c r="H14" s="69">
        <v>12317</v>
      </c>
      <c r="I14" s="69">
        <v>32750</v>
      </c>
      <c r="J14" s="69">
        <v>20867</v>
      </c>
      <c r="K14" s="69">
        <v>0</v>
      </c>
      <c r="L14" s="69">
        <v>2085</v>
      </c>
      <c r="M14" s="69">
        <v>2421</v>
      </c>
      <c r="N14" s="69">
        <v>11534</v>
      </c>
      <c r="O14" s="69">
        <v>0</v>
      </c>
      <c r="P14" s="69">
        <v>2430</v>
      </c>
      <c r="Q14" s="129">
        <v>118134</v>
      </c>
      <c r="R14" s="141"/>
    </row>
    <row r="15" spans="2:18" ht="21" customHeight="1" x14ac:dyDescent="0.3">
      <c r="B15" s="125" t="s">
        <v>23</v>
      </c>
      <c r="C15" s="69">
        <v>0</v>
      </c>
      <c r="D15" s="69">
        <v>0</v>
      </c>
      <c r="E15" s="69">
        <v>0</v>
      </c>
      <c r="F15" s="69">
        <v>0</v>
      </c>
      <c r="G15" s="69">
        <v>0</v>
      </c>
      <c r="H15" s="69">
        <v>0</v>
      </c>
      <c r="I15" s="69">
        <v>0</v>
      </c>
      <c r="J15" s="69">
        <v>0</v>
      </c>
      <c r="K15" s="69">
        <v>636592</v>
      </c>
      <c r="L15" s="69">
        <v>0</v>
      </c>
      <c r="M15" s="69">
        <v>0</v>
      </c>
      <c r="N15" s="69">
        <v>0</v>
      </c>
      <c r="O15" s="69">
        <v>0</v>
      </c>
      <c r="P15" s="69">
        <v>0</v>
      </c>
      <c r="Q15" s="129">
        <v>636592</v>
      </c>
      <c r="R15" s="141"/>
    </row>
    <row r="16" spans="2:18" ht="21" customHeight="1" x14ac:dyDescent="0.3">
      <c r="B16" s="125" t="s">
        <v>24</v>
      </c>
      <c r="C16" s="69">
        <v>33156</v>
      </c>
      <c r="D16" s="69">
        <v>9910</v>
      </c>
      <c r="E16" s="69">
        <v>2917</v>
      </c>
      <c r="F16" s="69">
        <v>24177</v>
      </c>
      <c r="G16" s="69">
        <v>5432</v>
      </c>
      <c r="H16" s="69">
        <v>7338</v>
      </c>
      <c r="I16" s="69">
        <v>92309</v>
      </c>
      <c r="J16" s="69">
        <v>77196</v>
      </c>
      <c r="K16" s="69">
        <v>4800</v>
      </c>
      <c r="L16" s="69">
        <v>2423</v>
      </c>
      <c r="M16" s="69">
        <v>13193</v>
      </c>
      <c r="N16" s="69">
        <v>25709</v>
      </c>
      <c r="O16" s="69">
        <v>0</v>
      </c>
      <c r="P16" s="69">
        <v>3883</v>
      </c>
      <c r="Q16" s="129">
        <v>302441</v>
      </c>
      <c r="R16" s="141"/>
    </row>
    <row r="17" spans="2:18" ht="21" customHeight="1" x14ac:dyDescent="0.3">
      <c r="B17" s="125" t="s">
        <v>25</v>
      </c>
      <c r="C17" s="69">
        <v>0</v>
      </c>
      <c r="D17" s="69">
        <v>8839</v>
      </c>
      <c r="E17" s="69">
        <v>7369</v>
      </c>
      <c r="F17" s="69">
        <v>25007</v>
      </c>
      <c r="G17" s="69">
        <v>9260</v>
      </c>
      <c r="H17" s="69">
        <v>12762</v>
      </c>
      <c r="I17" s="69">
        <v>178302</v>
      </c>
      <c r="J17" s="69">
        <v>187342</v>
      </c>
      <c r="K17" s="69">
        <v>0</v>
      </c>
      <c r="L17" s="69">
        <v>36321</v>
      </c>
      <c r="M17" s="69">
        <v>17819</v>
      </c>
      <c r="N17" s="69">
        <v>33557</v>
      </c>
      <c r="O17" s="69">
        <v>107509</v>
      </c>
      <c r="P17" s="69">
        <v>8322</v>
      </c>
      <c r="Q17" s="129">
        <v>632408</v>
      </c>
      <c r="R17" s="141"/>
    </row>
    <row r="18" spans="2:18" ht="21" customHeight="1" x14ac:dyDescent="0.3">
      <c r="B18" s="125" t="s">
        <v>26</v>
      </c>
      <c r="C18" s="69">
        <v>14767</v>
      </c>
      <c r="D18" s="69">
        <v>32404</v>
      </c>
      <c r="E18" s="69">
        <v>11961</v>
      </c>
      <c r="F18" s="69">
        <v>129375</v>
      </c>
      <c r="G18" s="69">
        <v>10330</v>
      </c>
      <c r="H18" s="69">
        <v>26927</v>
      </c>
      <c r="I18" s="69">
        <v>73817</v>
      </c>
      <c r="J18" s="69">
        <v>79575</v>
      </c>
      <c r="K18" s="69">
        <v>0</v>
      </c>
      <c r="L18" s="69">
        <v>10392</v>
      </c>
      <c r="M18" s="69">
        <v>39184</v>
      </c>
      <c r="N18" s="69">
        <v>62478</v>
      </c>
      <c r="O18" s="69">
        <v>164287</v>
      </c>
      <c r="P18" s="69">
        <v>15554</v>
      </c>
      <c r="Q18" s="129">
        <v>671049</v>
      </c>
      <c r="R18" s="141"/>
    </row>
    <row r="19" spans="2:18" ht="21" customHeight="1" x14ac:dyDescent="0.3">
      <c r="B19" s="125" t="s">
        <v>27</v>
      </c>
      <c r="C19" s="69">
        <v>0</v>
      </c>
      <c r="D19" s="69">
        <v>21497</v>
      </c>
      <c r="E19" s="69">
        <v>8191</v>
      </c>
      <c r="F19" s="69">
        <v>52388</v>
      </c>
      <c r="G19" s="69">
        <v>7820</v>
      </c>
      <c r="H19" s="69">
        <v>22901</v>
      </c>
      <c r="I19" s="69">
        <v>165058</v>
      </c>
      <c r="J19" s="69">
        <v>161191</v>
      </c>
      <c r="K19" s="69">
        <v>0</v>
      </c>
      <c r="L19" s="69">
        <v>3982</v>
      </c>
      <c r="M19" s="69">
        <v>28996</v>
      </c>
      <c r="N19" s="69">
        <v>45361</v>
      </c>
      <c r="O19" s="69">
        <v>0</v>
      </c>
      <c r="P19" s="69">
        <v>26150</v>
      </c>
      <c r="Q19" s="129">
        <v>543534</v>
      </c>
      <c r="R19" s="141"/>
    </row>
    <row r="20" spans="2:18" ht="21" customHeight="1" x14ac:dyDescent="0.3">
      <c r="B20" s="125" t="s">
        <v>28</v>
      </c>
      <c r="C20" s="69">
        <v>8557</v>
      </c>
      <c r="D20" s="69">
        <v>33384</v>
      </c>
      <c r="E20" s="69">
        <v>48466</v>
      </c>
      <c r="F20" s="69">
        <v>85300</v>
      </c>
      <c r="G20" s="69">
        <v>48992</v>
      </c>
      <c r="H20" s="69">
        <v>24851</v>
      </c>
      <c r="I20" s="69">
        <v>212488</v>
      </c>
      <c r="J20" s="69">
        <v>148663</v>
      </c>
      <c r="K20" s="69">
        <v>0</v>
      </c>
      <c r="L20" s="69">
        <v>101982</v>
      </c>
      <c r="M20" s="69">
        <v>30571</v>
      </c>
      <c r="N20" s="69">
        <v>67471</v>
      </c>
      <c r="O20" s="69">
        <v>249605</v>
      </c>
      <c r="P20" s="69">
        <v>51470</v>
      </c>
      <c r="Q20" s="129">
        <v>1111799</v>
      </c>
      <c r="R20" s="141"/>
    </row>
    <row r="21" spans="2:18" ht="21" customHeight="1" x14ac:dyDescent="0.3">
      <c r="B21" s="125" t="s">
        <v>29</v>
      </c>
      <c r="C21" s="69">
        <v>20419</v>
      </c>
      <c r="D21" s="69">
        <v>16813</v>
      </c>
      <c r="E21" s="69">
        <v>16539</v>
      </c>
      <c r="F21" s="69">
        <v>46823</v>
      </c>
      <c r="G21" s="69">
        <v>16914</v>
      </c>
      <c r="H21" s="69">
        <v>47336</v>
      </c>
      <c r="I21" s="69">
        <v>309095</v>
      </c>
      <c r="J21" s="69">
        <v>150946</v>
      </c>
      <c r="K21" s="69">
        <v>0</v>
      </c>
      <c r="L21" s="69">
        <v>25444</v>
      </c>
      <c r="M21" s="69">
        <v>48628</v>
      </c>
      <c r="N21" s="69">
        <v>73637</v>
      </c>
      <c r="O21" s="69">
        <v>39734</v>
      </c>
      <c r="P21" s="69">
        <v>8936</v>
      </c>
      <c r="Q21" s="129">
        <v>821263</v>
      </c>
      <c r="R21" s="141"/>
    </row>
    <row r="22" spans="2:18" ht="21" customHeight="1" x14ac:dyDescent="0.3">
      <c r="B22" s="125" t="s">
        <v>30</v>
      </c>
      <c r="C22" s="69">
        <v>0</v>
      </c>
      <c r="D22" s="69">
        <v>5015</v>
      </c>
      <c r="E22" s="69">
        <v>7021</v>
      </c>
      <c r="F22" s="69">
        <v>18308</v>
      </c>
      <c r="G22" s="69">
        <v>2510</v>
      </c>
      <c r="H22" s="69">
        <v>16321</v>
      </c>
      <c r="I22" s="69">
        <v>81864</v>
      </c>
      <c r="J22" s="69">
        <v>53066</v>
      </c>
      <c r="K22" s="69">
        <v>0</v>
      </c>
      <c r="L22" s="69">
        <v>4455</v>
      </c>
      <c r="M22" s="69">
        <v>14285</v>
      </c>
      <c r="N22" s="69">
        <v>37037</v>
      </c>
      <c r="O22" s="69">
        <v>0</v>
      </c>
      <c r="P22" s="69">
        <v>2718</v>
      </c>
      <c r="Q22" s="129">
        <v>242600</v>
      </c>
      <c r="R22" s="141"/>
    </row>
    <row r="23" spans="2:18" ht="21" customHeight="1" x14ac:dyDescent="0.3">
      <c r="B23" s="125" t="s">
        <v>31</v>
      </c>
      <c r="C23" s="69">
        <v>0</v>
      </c>
      <c r="D23" s="69">
        <v>0</v>
      </c>
      <c r="E23" s="69">
        <v>0</v>
      </c>
      <c r="F23" s="69">
        <v>0</v>
      </c>
      <c r="G23" s="69">
        <v>0</v>
      </c>
      <c r="H23" s="69">
        <v>0</v>
      </c>
      <c r="I23" s="69">
        <v>0</v>
      </c>
      <c r="J23" s="69">
        <v>0</v>
      </c>
      <c r="K23" s="69">
        <v>0</v>
      </c>
      <c r="L23" s="69">
        <v>0</v>
      </c>
      <c r="M23" s="69">
        <v>0</v>
      </c>
      <c r="N23" s="69">
        <v>0</v>
      </c>
      <c r="O23" s="69">
        <v>0</v>
      </c>
      <c r="P23" s="69">
        <v>0</v>
      </c>
      <c r="Q23" s="129">
        <v>0</v>
      </c>
      <c r="R23" s="141"/>
    </row>
    <row r="24" spans="2:18" ht="21" customHeight="1" x14ac:dyDescent="0.3">
      <c r="B24" s="125" t="s">
        <v>32</v>
      </c>
      <c r="C24" s="69">
        <v>902</v>
      </c>
      <c r="D24" s="69">
        <v>18574</v>
      </c>
      <c r="E24" s="69">
        <v>4558</v>
      </c>
      <c r="F24" s="69">
        <v>72259</v>
      </c>
      <c r="G24" s="69">
        <v>45441</v>
      </c>
      <c r="H24" s="69">
        <v>25576</v>
      </c>
      <c r="I24" s="69">
        <v>267703</v>
      </c>
      <c r="J24" s="69">
        <v>138258</v>
      </c>
      <c r="K24" s="69">
        <v>0</v>
      </c>
      <c r="L24" s="69">
        <v>43669</v>
      </c>
      <c r="M24" s="69">
        <v>7736</v>
      </c>
      <c r="N24" s="69">
        <v>36301</v>
      </c>
      <c r="O24" s="69">
        <v>683200</v>
      </c>
      <c r="P24" s="69">
        <v>33163</v>
      </c>
      <c r="Q24" s="129">
        <v>1377342</v>
      </c>
      <c r="R24" s="141"/>
    </row>
    <row r="25" spans="2:18" ht="21" customHeight="1" x14ac:dyDescent="0.3">
      <c r="B25" s="125" t="s">
        <v>33</v>
      </c>
      <c r="C25" s="69">
        <v>0</v>
      </c>
      <c r="D25" s="69">
        <v>30047</v>
      </c>
      <c r="E25" s="69">
        <v>9655</v>
      </c>
      <c r="F25" s="69">
        <v>113454</v>
      </c>
      <c r="G25" s="69">
        <v>10549</v>
      </c>
      <c r="H25" s="69">
        <v>46587</v>
      </c>
      <c r="I25" s="69">
        <v>59917</v>
      </c>
      <c r="J25" s="69">
        <v>94835</v>
      </c>
      <c r="K25" s="69">
        <v>0</v>
      </c>
      <c r="L25" s="69">
        <v>8688</v>
      </c>
      <c r="M25" s="69">
        <v>40083</v>
      </c>
      <c r="N25" s="69">
        <v>69859</v>
      </c>
      <c r="O25" s="69">
        <v>26559</v>
      </c>
      <c r="P25" s="69">
        <v>2821</v>
      </c>
      <c r="Q25" s="129">
        <v>513053</v>
      </c>
      <c r="R25" s="141"/>
    </row>
    <row r="26" spans="2:18" ht="21" customHeight="1" x14ac:dyDescent="0.3">
      <c r="B26" s="125" t="s">
        <v>34</v>
      </c>
      <c r="C26" s="69">
        <v>0</v>
      </c>
      <c r="D26" s="69">
        <v>5292</v>
      </c>
      <c r="E26" s="69">
        <v>4705</v>
      </c>
      <c r="F26" s="69">
        <v>8622</v>
      </c>
      <c r="G26" s="69">
        <v>10154</v>
      </c>
      <c r="H26" s="69">
        <v>2702</v>
      </c>
      <c r="I26" s="69">
        <v>201074</v>
      </c>
      <c r="J26" s="69">
        <v>148395</v>
      </c>
      <c r="K26" s="69">
        <v>0</v>
      </c>
      <c r="L26" s="69">
        <v>2541</v>
      </c>
      <c r="M26" s="69">
        <v>11756</v>
      </c>
      <c r="N26" s="69">
        <v>14829</v>
      </c>
      <c r="O26" s="69">
        <v>0</v>
      </c>
      <c r="P26" s="69">
        <v>7298</v>
      </c>
      <c r="Q26" s="129">
        <v>417369</v>
      </c>
      <c r="R26" s="141"/>
    </row>
    <row r="27" spans="2:18" ht="21" customHeight="1" x14ac:dyDescent="0.3">
      <c r="B27" s="125" t="s">
        <v>35</v>
      </c>
      <c r="C27" s="69">
        <v>0</v>
      </c>
      <c r="D27" s="69">
        <v>12063</v>
      </c>
      <c r="E27" s="69">
        <v>3231</v>
      </c>
      <c r="F27" s="69">
        <v>16250</v>
      </c>
      <c r="G27" s="69">
        <v>53928</v>
      </c>
      <c r="H27" s="69">
        <v>10648</v>
      </c>
      <c r="I27" s="69">
        <v>93888</v>
      </c>
      <c r="J27" s="69">
        <v>151235</v>
      </c>
      <c r="K27" s="69">
        <v>0</v>
      </c>
      <c r="L27" s="69">
        <v>5460</v>
      </c>
      <c r="M27" s="69">
        <v>4914</v>
      </c>
      <c r="N27" s="69">
        <v>13469</v>
      </c>
      <c r="O27" s="69">
        <v>241955</v>
      </c>
      <c r="P27" s="69">
        <v>20936</v>
      </c>
      <c r="Q27" s="129">
        <v>627976</v>
      </c>
      <c r="R27" s="141"/>
    </row>
    <row r="28" spans="2:18" ht="21" customHeight="1" x14ac:dyDescent="0.3">
      <c r="B28" s="125" t="s">
        <v>36</v>
      </c>
      <c r="C28" s="69">
        <v>465</v>
      </c>
      <c r="D28" s="69">
        <v>13094</v>
      </c>
      <c r="E28" s="69">
        <v>5071</v>
      </c>
      <c r="F28" s="69">
        <v>35749</v>
      </c>
      <c r="G28" s="69">
        <v>1600</v>
      </c>
      <c r="H28" s="69">
        <v>21148</v>
      </c>
      <c r="I28" s="69">
        <v>107873</v>
      </c>
      <c r="J28" s="69">
        <v>64021</v>
      </c>
      <c r="K28" s="69">
        <v>0</v>
      </c>
      <c r="L28" s="69">
        <v>3524</v>
      </c>
      <c r="M28" s="69">
        <v>12619</v>
      </c>
      <c r="N28" s="69">
        <v>51188</v>
      </c>
      <c r="O28" s="69">
        <v>0</v>
      </c>
      <c r="P28" s="69">
        <v>13231</v>
      </c>
      <c r="Q28" s="129">
        <v>329583</v>
      </c>
      <c r="R28" s="141"/>
    </row>
    <row r="29" spans="2:18" ht="21" customHeight="1" x14ac:dyDescent="0.3">
      <c r="B29" s="125" t="s">
        <v>199</v>
      </c>
      <c r="C29" s="69">
        <v>0</v>
      </c>
      <c r="D29" s="69">
        <v>11955</v>
      </c>
      <c r="E29" s="69">
        <v>3909</v>
      </c>
      <c r="F29" s="69">
        <v>11142</v>
      </c>
      <c r="G29" s="69">
        <v>2220</v>
      </c>
      <c r="H29" s="69">
        <v>7408</v>
      </c>
      <c r="I29" s="69">
        <v>100217</v>
      </c>
      <c r="J29" s="69">
        <v>62052</v>
      </c>
      <c r="K29" s="69">
        <v>0</v>
      </c>
      <c r="L29" s="69">
        <v>13268</v>
      </c>
      <c r="M29" s="69">
        <v>8364</v>
      </c>
      <c r="N29" s="69">
        <v>26861</v>
      </c>
      <c r="O29" s="69">
        <v>8653</v>
      </c>
      <c r="P29" s="69">
        <v>2424</v>
      </c>
      <c r="Q29" s="129">
        <v>258472</v>
      </c>
      <c r="R29" s="141"/>
    </row>
    <row r="30" spans="2:18" ht="21" customHeight="1" x14ac:dyDescent="0.3">
      <c r="B30" s="125" t="s">
        <v>200</v>
      </c>
      <c r="C30" s="69">
        <v>44634</v>
      </c>
      <c r="D30" s="69">
        <v>8004</v>
      </c>
      <c r="E30" s="69">
        <v>2019</v>
      </c>
      <c r="F30" s="69">
        <v>24159</v>
      </c>
      <c r="G30" s="69">
        <v>16310</v>
      </c>
      <c r="H30" s="69">
        <v>5871</v>
      </c>
      <c r="I30" s="69">
        <v>45225</v>
      </c>
      <c r="J30" s="69">
        <v>35303</v>
      </c>
      <c r="K30" s="69">
        <v>0</v>
      </c>
      <c r="L30" s="69">
        <v>3205</v>
      </c>
      <c r="M30" s="69">
        <v>2997</v>
      </c>
      <c r="N30" s="69">
        <v>6041</v>
      </c>
      <c r="O30" s="69">
        <v>0</v>
      </c>
      <c r="P30" s="69">
        <v>7157</v>
      </c>
      <c r="Q30" s="129">
        <v>200926</v>
      </c>
      <c r="R30" s="141"/>
    </row>
    <row r="31" spans="2:18" ht="21" customHeight="1" x14ac:dyDescent="0.3">
      <c r="B31" s="125" t="s">
        <v>37</v>
      </c>
      <c r="C31" s="69">
        <v>0</v>
      </c>
      <c r="D31" s="69">
        <v>4838</v>
      </c>
      <c r="E31" s="69">
        <v>9196</v>
      </c>
      <c r="F31" s="69">
        <v>12855</v>
      </c>
      <c r="G31" s="69">
        <v>856</v>
      </c>
      <c r="H31" s="69">
        <v>12543</v>
      </c>
      <c r="I31" s="69">
        <v>158618</v>
      </c>
      <c r="J31" s="69">
        <v>146555</v>
      </c>
      <c r="K31" s="69">
        <v>0</v>
      </c>
      <c r="L31" s="69">
        <v>3741</v>
      </c>
      <c r="M31" s="69">
        <v>12250</v>
      </c>
      <c r="N31" s="69">
        <v>59101</v>
      </c>
      <c r="O31" s="69">
        <v>0</v>
      </c>
      <c r="P31" s="69">
        <v>2456</v>
      </c>
      <c r="Q31" s="129">
        <v>423009</v>
      </c>
      <c r="R31" s="141"/>
    </row>
    <row r="32" spans="2:18" ht="21" customHeight="1" x14ac:dyDescent="0.3">
      <c r="B32" s="125" t="s">
        <v>141</v>
      </c>
      <c r="C32" s="69">
        <v>0</v>
      </c>
      <c r="D32" s="69">
        <v>7526</v>
      </c>
      <c r="E32" s="69">
        <v>4519</v>
      </c>
      <c r="F32" s="69">
        <v>44057</v>
      </c>
      <c r="G32" s="69">
        <v>5765</v>
      </c>
      <c r="H32" s="69">
        <v>1147</v>
      </c>
      <c r="I32" s="69">
        <v>111807</v>
      </c>
      <c r="J32" s="69">
        <v>90711</v>
      </c>
      <c r="K32" s="69">
        <v>0</v>
      </c>
      <c r="L32" s="69">
        <v>19134</v>
      </c>
      <c r="M32" s="69">
        <v>12348</v>
      </c>
      <c r="N32" s="69">
        <v>25297</v>
      </c>
      <c r="O32" s="69">
        <v>134742</v>
      </c>
      <c r="P32" s="69">
        <v>908</v>
      </c>
      <c r="Q32" s="129">
        <v>457961</v>
      </c>
      <c r="R32" s="141"/>
    </row>
    <row r="33" spans="2:18" ht="21" customHeight="1" x14ac:dyDescent="0.3">
      <c r="B33" s="125" t="s">
        <v>218</v>
      </c>
      <c r="C33" s="69">
        <v>0</v>
      </c>
      <c r="D33" s="69">
        <v>4118</v>
      </c>
      <c r="E33" s="69">
        <v>2421</v>
      </c>
      <c r="F33" s="69">
        <v>12710</v>
      </c>
      <c r="G33" s="69">
        <v>7672</v>
      </c>
      <c r="H33" s="69">
        <v>4513</v>
      </c>
      <c r="I33" s="69">
        <v>70024</v>
      </c>
      <c r="J33" s="69">
        <v>32113</v>
      </c>
      <c r="K33" s="69">
        <v>0</v>
      </c>
      <c r="L33" s="69">
        <v>8594</v>
      </c>
      <c r="M33" s="69">
        <v>3704</v>
      </c>
      <c r="N33" s="69">
        <v>7642</v>
      </c>
      <c r="O33" s="69">
        <v>0</v>
      </c>
      <c r="P33" s="69">
        <v>14352</v>
      </c>
      <c r="Q33" s="129">
        <v>167863</v>
      </c>
      <c r="R33" s="141"/>
    </row>
    <row r="34" spans="2:18" ht="21" customHeight="1" x14ac:dyDescent="0.3">
      <c r="B34" s="125" t="s">
        <v>142</v>
      </c>
      <c r="C34" s="69">
        <v>0</v>
      </c>
      <c r="D34" s="69">
        <v>3211</v>
      </c>
      <c r="E34" s="69">
        <v>1256</v>
      </c>
      <c r="F34" s="69">
        <v>14678</v>
      </c>
      <c r="G34" s="69">
        <v>9421</v>
      </c>
      <c r="H34" s="69">
        <v>7715</v>
      </c>
      <c r="I34" s="69">
        <v>133669</v>
      </c>
      <c r="J34" s="69">
        <v>85549</v>
      </c>
      <c r="K34" s="69">
        <v>44129</v>
      </c>
      <c r="L34" s="69">
        <v>37153</v>
      </c>
      <c r="M34" s="69">
        <v>3370</v>
      </c>
      <c r="N34" s="69">
        <v>14597</v>
      </c>
      <c r="O34" s="69">
        <v>551161</v>
      </c>
      <c r="P34" s="69">
        <v>9935</v>
      </c>
      <c r="Q34" s="129">
        <v>915846</v>
      </c>
      <c r="R34" s="141"/>
    </row>
    <row r="35" spans="2:18" ht="21" customHeight="1" x14ac:dyDescent="0.3">
      <c r="B35" s="125" t="s">
        <v>143</v>
      </c>
      <c r="C35" s="69">
        <v>0</v>
      </c>
      <c r="D35" s="69">
        <v>1882</v>
      </c>
      <c r="E35" s="69">
        <v>5194</v>
      </c>
      <c r="F35" s="69">
        <v>3940</v>
      </c>
      <c r="G35" s="69">
        <v>1416</v>
      </c>
      <c r="H35" s="69">
        <v>381</v>
      </c>
      <c r="I35" s="69">
        <v>178498</v>
      </c>
      <c r="J35" s="69">
        <v>60090</v>
      </c>
      <c r="K35" s="69">
        <v>0</v>
      </c>
      <c r="L35" s="69">
        <v>7916</v>
      </c>
      <c r="M35" s="69">
        <v>9727</v>
      </c>
      <c r="N35" s="69">
        <v>26190</v>
      </c>
      <c r="O35" s="69">
        <v>91243</v>
      </c>
      <c r="P35" s="69">
        <v>16352</v>
      </c>
      <c r="Q35" s="129">
        <v>402829</v>
      </c>
      <c r="R35" s="141"/>
    </row>
    <row r="36" spans="2:18" ht="21" customHeight="1" x14ac:dyDescent="0.3">
      <c r="B36" s="125" t="s">
        <v>219</v>
      </c>
      <c r="C36" s="69">
        <v>0</v>
      </c>
      <c r="D36" s="69">
        <v>3957</v>
      </c>
      <c r="E36" s="69">
        <v>16740</v>
      </c>
      <c r="F36" s="69">
        <v>8873</v>
      </c>
      <c r="G36" s="69">
        <v>10934</v>
      </c>
      <c r="H36" s="69">
        <v>9515</v>
      </c>
      <c r="I36" s="69">
        <v>150874</v>
      </c>
      <c r="J36" s="69">
        <v>104977</v>
      </c>
      <c r="K36" s="69">
        <v>56114</v>
      </c>
      <c r="L36" s="69">
        <v>3029</v>
      </c>
      <c r="M36" s="69">
        <v>12106</v>
      </c>
      <c r="N36" s="69">
        <v>25295</v>
      </c>
      <c r="O36" s="69">
        <v>65685</v>
      </c>
      <c r="P36" s="69">
        <v>6920</v>
      </c>
      <c r="Q36" s="129">
        <v>475017</v>
      </c>
      <c r="R36" s="141"/>
    </row>
    <row r="37" spans="2:18" ht="21" customHeight="1" x14ac:dyDescent="0.3">
      <c r="B37" s="125" t="s">
        <v>38</v>
      </c>
      <c r="C37" s="69">
        <v>0</v>
      </c>
      <c r="D37" s="69">
        <v>4702</v>
      </c>
      <c r="E37" s="69">
        <v>1903</v>
      </c>
      <c r="F37" s="69">
        <v>13600</v>
      </c>
      <c r="G37" s="69">
        <v>6007</v>
      </c>
      <c r="H37" s="69">
        <v>4013</v>
      </c>
      <c r="I37" s="69">
        <v>74771</v>
      </c>
      <c r="J37" s="69">
        <v>78715</v>
      </c>
      <c r="K37" s="69">
        <v>0</v>
      </c>
      <c r="L37" s="69">
        <v>826</v>
      </c>
      <c r="M37" s="69">
        <v>17237</v>
      </c>
      <c r="N37" s="69">
        <v>10339</v>
      </c>
      <c r="O37" s="69">
        <v>84508</v>
      </c>
      <c r="P37" s="69">
        <v>602</v>
      </c>
      <c r="Q37" s="129">
        <v>297221</v>
      </c>
      <c r="R37" s="141"/>
    </row>
    <row r="38" spans="2:18" ht="21" customHeight="1" x14ac:dyDescent="0.3">
      <c r="B38" s="125" t="s">
        <v>39</v>
      </c>
      <c r="C38" s="69">
        <v>0</v>
      </c>
      <c r="D38" s="69">
        <v>4515</v>
      </c>
      <c r="E38" s="69">
        <v>11270</v>
      </c>
      <c r="F38" s="69">
        <v>21245</v>
      </c>
      <c r="G38" s="69">
        <v>5997</v>
      </c>
      <c r="H38" s="69">
        <v>28474</v>
      </c>
      <c r="I38" s="69">
        <v>54560</v>
      </c>
      <c r="J38" s="69">
        <v>42559</v>
      </c>
      <c r="K38" s="69">
        <v>0</v>
      </c>
      <c r="L38" s="69">
        <v>3073</v>
      </c>
      <c r="M38" s="69">
        <v>32554</v>
      </c>
      <c r="N38" s="69">
        <v>57452</v>
      </c>
      <c r="O38" s="69">
        <v>4509</v>
      </c>
      <c r="P38" s="69">
        <v>2909</v>
      </c>
      <c r="Q38" s="129">
        <v>269118</v>
      </c>
      <c r="R38" s="141"/>
    </row>
    <row r="39" spans="2:18" ht="21" customHeight="1" x14ac:dyDescent="0.3">
      <c r="B39" s="125" t="s">
        <v>40</v>
      </c>
      <c r="C39" s="69">
        <v>0</v>
      </c>
      <c r="D39" s="69">
        <v>4810</v>
      </c>
      <c r="E39" s="69">
        <v>12991</v>
      </c>
      <c r="F39" s="69">
        <v>34140</v>
      </c>
      <c r="G39" s="69">
        <v>5676</v>
      </c>
      <c r="H39" s="69">
        <v>11641</v>
      </c>
      <c r="I39" s="69">
        <v>202075</v>
      </c>
      <c r="J39" s="69">
        <v>142050</v>
      </c>
      <c r="K39" s="69">
        <v>0</v>
      </c>
      <c r="L39" s="69">
        <v>11977</v>
      </c>
      <c r="M39" s="69">
        <v>15104</v>
      </c>
      <c r="N39" s="69">
        <v>56836</v>
      </c>
      <c r="O39" s="69">
        <v>27338</v>
      </c>
      <c r="P39" s="69">
        <v>886</v>
      </c>
      <c r="Q39" s="129">
        <v>525524</v>
      </c>
      <c r="R39" s="141"/>
    </row>
    <row r="40" spans="2:18" ht="21" customHeight="1" x14ac:dyDescent="0.3">
      <c r="B40" s="125" t="s">
        <v>41</v>
      </c>
      <c r="C40" s="69">
        <v>0</v>
      </c>
      <c r="D40" s="69">
        <v>1796</v>
      </c>
      <c r="E40" s="69">
        <v>1080</v>
      </c>
      <c r="F40" s="69">
        <v>1539</v>
      </c>
      <c r="G40" s="69">
        <v>10508</v>
      </c>
      <c r="H40" s="69">
        <v>597</v>
      </c>
      <c r="I40" s="69">
        <v>155760</v>
      </c>
      <c r="J40" s="69">
        <v>147572</v>
      </c>
      <c r="K40" s="69">
        <v>0</v>
      </c>
      <c r="L40" s="69">
        <v>5260</v>
      </c>
      <c r="M40" s="69">
        <v>1878</v>
      </c>
      <c r="N40" s="69">
        <v>11647</v>
      </c>
      <c r="O40" s="69">
        <v>0</v>
      </c>
      <c r="P40" s="69">
        <v>8227</v>
      </c>
      <c r="Q40" s="129">
        <v>345864</v>
      </c>
      <c r="R40" s="141"/>
    </row>
    <row r="41" spans="2:18" ht="21" customHeight="1" x14ac:dyDescent="0.3">
      <c r="B41" s="125" t="s">
        <v>42</v>
      </c>
      <c r="C41" s="69">
        <v>0</v>
      </c>
      <c r="D41" s="69">
        <v>-351</v>
      </c>
      <c r="E41" s="69">
        <v>208</v>
      </c>
      <c r="F41" s="69">
        <v>2495</v>
      </c>
      <c r="G41" s="69">
        <v>485</v>
      </c>
      <c r="H41" s="69">
        <v>606</v>
      </c>
      <c r="I41" s="69">
        <v>120459</v>
      </c>
      <c r="J41" s="69">
        <v>55175</v>
      </c>
      <c r="K41" s="69">
        <v>12121</v>
      </c>
      <c r="L41" s="69">
        <v>2619</v>
      </c>
      <c r="M41" s="69">
        <v>1362</v>
      </c>
      <c r="N41" s="69">
        <v>419</v>
      </c>
      <c r="O41" s="69">
        <v>4124</v>
      </c>
      <c r="P41" s="69">
        <v>979</v>
      </c>
      <c r="Q41" s="129">
        <v>200702</v>
      </c>
      <c r="R41" s="141"/>
    </row>
    <row r="42" spans="2:18" ht="21" customHeight="1" x14ac:dyDescent="0.3">
      <c r="B42" s="125" t="s">
        <v>43</v>
      </c>
      <c r="C42" s="69">
        <v>4926</v>
      </c>
      <c r="D42" s="69">
        <v>19352</v>
      </c>
      <c r="E42" s="69">
        <v>33534</v>
      </c>
      <c r="F42" s="69">
        <v>105675</v>
      </c>
      <c r="G42" s="69">
        <v>22627</v>
      </c>
      <c r="H42" s="69">
        <v>39953</v>
      </c>
      <c r="I42" s="69">
        <v>248917</v>
      </c>
      <c r="J42" s="69">
        <v>177004</v>
      </c>
      <c r="K42" s="69">
        <v>0</v>
      </c>
      <c r="L42" s="69">
        <v>40543</v>
      </c>
      <c r="M42" s="69">
        <v>39348</v>
      </c>
      <c r="N42" s="69">
        <v>49192</v>
      </c>
      <c r="O42" s="69">
        <v>584098</v>
      </c>
      <c r="P42" s="69">
        <v>41294</v>
      </c>
      <c r="Q42" s="129">
        <v>1406461</v>
      </c>
      <c r="R42" s="141"/>
    </row>
    <row r="43" spans="2:18" ht="21" customHeight="1" x14ac:dyDescent="0.3">
      <c r="B43" s="125" t="s">
        <v>44</v>
      </c>
      <c r="C43" s="69">
        <v>0</v>
      </c>
      <c r="D43" s="69">
        <v>26</v>
      </c>
      <c r="E43" s="69">
        <v>4</v>
      </c>
      <c r="F43" s="69">
        <v>3</v>
      </c>
      <c r="G43" s="69">
        <v>1109</v>
      </c>
      <c r="H43" s="69">
        <v>82</v>
      </c>
      <c r="I43" s="69">
        <v>87187</v>
      </c>
      <c r="J43" s="69">
        <v>24599</v>
      </c>
      <c r="K43" s="69">
        <v>260842</v>
      </c>
      <c r="L43" s="69">
        <v>69</v>
      </c>
      <c r="M43" s="69">
        <v>0</v>
      </c>
      <c r="N43" s="69">
        <v>8</v>
      </c>
      <c r="O43" s="69">
        <v>373</v>
      </c>
      <c r="P43" s="69">
        <v>944</v>
      </c>
      <c r="Q43" s="129">
        <v>375247</v>
      </c>
      <c r="R43" s="141"/>
    </row>
    <row r="44" spans="2:18" ht="21" customHeight="1" x14ac:dyDescent="0.3">
      <c r="B44" s="127" t="s">
        <v>45</v>
      </c>
      <c r="C44" s="128">
        <f>SUM(C7:C43)</f>
        <v>160028</v>
      </c>
      <c r="D44" s="128">
        <f t="shared" ref="D44:Q44" si="0">SUM(D7:D43)</f>
        <v>447665</v>
      </c>
      <c r="E44" s="128">
        <f t="shared" si="0"/>
        <v>321224</v>
      </c>
      <c r="F44" s="128">
        <f t="shared" si="0"/>
        <v>1385017</v>
      </c>
      <c r="G44" s="128">
        <f t="shared" si="0"/>
        <v>589080</v>
      </c>
      <c r="H44" s="128">
        <f t="shared" si="0"/>
        <v>533543</v>
      </c>
      <c r="I44" s="128">
        <f t="shared" si="0"/>
        <v>5194150</v>
      </c>
      <c r="J44" s="128">
        <f t="shared" si="0"/>
        <v>4029471</v>
      </c>
      <c r="K44" s="128">
        <f t="shared" si="0"/>
        <v>1014598</v>
      </c>
      <c r="L44" s="128">
        <f t="shared" si="0"/>
        <v>770802</v>
      </c>
      <c r="M44" s="128">
        <f t="shared" si="0"/>
        <v>791413</v>
      </c>
      <c r="N44" s="128">
        <f t="shared" si="0"/>
        <v>1229718</v>
      </c>
      <c r="O44" s="128">
        <f t="shared" si="0"/>
        <v>4788458</v>
      </c>
      <c r="P44" s="128">
        <f t="shared" si="0"/>
        <v>609956</v>
      </c>
      <c r="Q44" s="128">
        <f t="shared" si="0"/>
        <v>21865114</v>
      </c>
      <c r="R44" s="141"/>
    </row>
    <row r="45" spans="2:18" ht="21" customHeight="1" x14ac:dyDescent="0.3">
      <c r="B45" s="282" t="s">
        <v>46</v>
      </c>
      <c r="C45" s="282"/>
      <c r="D45" s="282"/>
      <c r="E45" s="282"/>
      <c r="F45" s="282"/>
      <c r="G45" s="282"/>
      <c r="H45" s="282"/>
      <c r="I45" s="282"/>
      <c r="J45" s="282"/>
      <c r="K45" s="282"/>
      <c r="L45" s="282"/>
      <c r="M45" s="282"/>
      <c r="N45" s="282"/>
      <c r="O45" s="282"/>
      <c r="P45" s="282"/>
      <c r="Q45" s="282"/>
      <c r="R45" s="142"/>
    </row>
    <row r="46" spans="2:18" ht="21" customHeight="1" x14ac:dyDescent="0.3">
      <c r="B46" s="125" t="s">
        <v>47</v>
      </c>
      <c r="C46" s="69">
        <v>2172</v>
      </c>
      <c r="D46" s="69">
        <v>18999</v>
      </c>
      <c r="E46" s="69">
        <v>491</v>
      </c>
      <c r="F46" s="69">
        <v>80362</v>
      </c>
      <c r="G46" s="69">
        <v>7125</v>
      </c>
      <c r="H46" s="69">
        <v>5363</v>
      </c>
      <c r="I46" s="69">
        <v>20</v>
      </c>
      <c r="J46" s="69">
        <v>8032</v>
      </c>
      <c r="K46" s="69">
        <v>0</v>
      </c>
      <c r="L46" s="69">
        <v>0</v>
      </c>
      <c r="M46" s="69">
        <v>2285</v>
      </c>
      <c r="N46" s="69">
        <v>0</v>
      </c>
      <c r="O46" s="69">
        <v>40466</v>
      </c>
      <c r="P46" s="69">
        <v>31093</v>
      </c>
      <c r="Q46" s="129">
        <v>196409</v>
      </c>
      <c r="R46" s="141"/>
    </row>
    <row r="47" spans="2:18" ht="21" customHeight="1" x14ac:dyDescent="0.3">
      <c r="B47" s="125" t="s">
        <v>65</v>
      </c>
      <c r="C47" s="69">
        <v>434</v>
      </c>
      <c r="D47" s="69">
        <v>18811</v>
      </c>
      <c r="E47" s="69">
        <v>0</v>
      </c>
      <c r="F47" s="69">
        <v>90261</v>
      </c>
      <c r="G47" s="69">
        <v>1165</v>
      </c>
      <c r="H47" s="69">
        <v>11659</v>
      </c>
      <c r="I47" s="69">
        <v>0</v>
      </c>
      <c r="J47" s="69">
        <v>19395</v>
      </c>
      <c r="K47" s="69">
        <v>0</v>
      </c>
      <c r="L47" s="69">
        <v>1768</v>
      </c>
      <c r="M47" s="69">
        <v>0</v>
      </c>
      <c r="N47" s="69">
        <v>0</v>
      </c>
      <c r="O47" s="69">
        <v>46426</v>
      </c>
      <c r="P47" s="69">
        <v>46533</v>
      </c>
      <c r="Q47" s="129">
        <v>236453</v>
      </c>
      <c r="R47" s="141"/>
    </row>
    <row r="48" spans="2:18" ht="21" customHeight="1" x14ac:dyDescent="0.3">
      <c r="B48" s="7" t="s">
        <v>258</v>
      </c>
      <c r="C48" s="69">
        <v>146</v>
      </c>
      <c r="D48" s="69">
        <v>8817</v>
      </c>
      <c r="E48" s="69">
        <v>4365</v>
      </c>
      <c r="F48" s="69">
        <v>32009</v>
      </c>
      <c r="G48" s="69">
        <v>1680</v>
      </c>
      <c r="H48" s="69">
        <v>4505</v>
      </c>
      <c r="I48" s="69">
        <v>2997</v>
      </c>
      <c r="J48" s="69">
        <v>3247</v>
      </c>
      <c r="K48" s="69">
        <v>0</v>
      </c>
      <c r="L48" s="69">
        <v>102</v>
      </c>
      <c r="M48" s="69">
        <v>5444</v>
      </c>
      <c r="N48" s="69">
        <v>260</v>
      </c>
      <c r="O48" s="69">
        <v>6016</v>
      </c>
      <c r="P48" s="69">
        <v>6756</v>
      </c>
      <c r="Q48" s="129">
        <v>76345</v>
      </c>
      <c r="R48" s="141"/>
    </row>
    <row r="49" spans="2:19" ht="21" customHeight="1" x14ac:dyDescent="0.3">
      <c r="B49" s="125" t="s">
        <v>48</v>
      </c>
      <c r="C49" s="69">
        <v>5357</v>
      </c>
      <c r="D49" s="69">
        <v>106665</v>
      </c>
      <c r="E49" s="69">
        <v>1309</v>
      </c>
      <c r="F49" s="69">
        <v>537645</v>
      </c>
      <c r="G49" s="69">
        <v>17117</v>
      </c>
      <c r="H49" s="69">
        <v>62258</v>
      </c>
      <c r="I49" s="69">
        <v>1492</v>
      </c>
      <c r="J49" s="69">
        <v>77845</v>
      </c>
      <c r="K49" s="69">
        <v>0</v>
      </c>
      <c r="L49" s="69">
        <v>24590</v>
      </c>
      <c r="M49" s="69">
        <v>242</v>
      </c>
      <c r="N49" s="69">
        <v>235</v>
      </c>
      <c r="O49" s="69">
        <v>453752</v>
      </c>
      <c r="P49" s="69">
        <v>374339</v>
      </c>
      <c r="Q49" s="129">
        <v>1662843</v>
      </c>
      <c r="R49" s="141"/>
    </row>
    <row r="50" spans="2:19" ht="21" customHeight="1" x14ac:dyDescent="0.3">
      <c r="B50" s="125" t="s">
        <v>259</v>
      </c>
      <c r="C50" s="69">
        <v>20190</v>
      </c>
      <c r="D50" s="69">
        <v>7704</v>
      </c>
      <c r="E50" s="69">
        <v>162</v>
      </c>
      <c r="F50" s="69">
        <v>18774</v>
      </c>
      <c r="G50" s="69">
        <v>18697</v>
      </c>
      <c r="H50" s="69">
        <v>10638</v>
      </c>
      <c r="I50" s="69">
        <v>453</v>
      </c>
      <c r="J50" s="69">
        <v>6350</v>
      </c>
      <c r="K50" s="69">
        <v>0</v>
      </c>
      <c r="L50" s="69">
        <v>115</v>
      </c>
      <c r="M50" s="69">
        <v>936</v>
      </c>
      <c r="N50" s="69">
        <v>0</v>
      </c>
      <c r="O50" s="69">
        <v>0</v>
      </c>
      <c r="P50" s="69">
        <v>15488</v>
      </c>
      <c r="Q50" s="129">
        <v>99506</v>
      </c>
      <c r="R50" s="141"/>
    </row>
    <row r="51" spans="2:19" ht="21" customHeight="1" x14ac:dyDescent="0.3">
      <c r="B51" s="127" t="s">
        <v>45</v>
      </c>
      <c r="C51" s="128">
        <f>SUM(C46:C50)</f>
        <v>28299</v>
      </c>
      <c r="D51" s="128">
        <f t="shared" ref="D51:Q51" si="1">SUM(D46:D50)</f>
        <v>160996</v>
      </c>
      <c r="E51" s="128">
        <f t="shared" si="1"/>
        <v>6327</v>
      </c>
      <c r="F51" s="128">
        <f t="shared" si="1"/>
        <v>759051</v>
      </c>
      <c r="G51" s="128">
        <f t="shared" si="1"/>
        <v>45784</v>
      </c>
      <c r="H51" s="128">
        <f t="shared" si="1"/>
        <v>94423</v>
      </c>
      <c r="I51" s="128">
        <f t="shared" si="1"/>
        <v>4962</v>
      </c>
      <c r="J51" s="128">
        <f t="shared" si="1"/>
        <v>114869</v>
      </c>
      <c r="K51" s="128">
        <f t="shared" si="1"/>
        <v>0</v>
      </c>
      <c r="L51" s="128">
        <f t="shared" si="1"/>
        <v>26575</v>
      </c>
      <c r="M51" s="128">
        <f t="shared" si="1"/>
        <v>8907</v>
      </c>
      <c r="N51" s="128">
        <f t="shared" si="1"/>
        <v>495</v>
      </c>
      <c r="O51" s="128">
        <f t="shared" si="1"/>
        <v>546660</v>
      </c>
      <c r="P51" s="128">
        <f t="shared" si="1"/>
        <v>474209</v>
      </c>
      <c r="Q51" s="128">
        <f t="shared" si="1"/>
        <v>2271556</v>
      </c>
      <c r="R51" s="141"/>
    </row>
    <row r="52" spans="2:19" ht="20.25" customHeight="1" x14ac:dyDescent="0.3">
      <c r="B52" s="283" t="s">
        <v>50</v>
      </c>
      <c r="C52" s="283"/>
      <c r="D52" s="283"/>
      <c r="E52" s="283"/>
      <c r="F52" s="283"/>
      <c r="G52" s="283"/>
      <c r="H52" s="283"/>
      <c r="I52" s="283"/>
      <c r="J52" s="283"/>
      <c r="K52" s="283"/>
      <c r="L52" s="283"/>
      <c r="M52" s="283"/>
      <c r="N52" s="283"/>
      <c r="O52" s="283"/>
      <c r="P52" s="283"/>
      <c r="Q52" s="283"/>
      <c r="R52" s="143"/>
      <c r="S52" s="5"/>
    </row>
    <row r="53" spans="2:19" x14ac:dyDescent="0.3">
      <c r="C53" s="162"/>
      <c r="D53" s="162"/>
      <c r="E53" s="162"/>
      <c r="F53" s="162"/>
      <c r="G53" s="162"/>
      <c r="H53" s="162"/>
      <c r="I53" s="162"/>
      <c r="J53" s="162"/>
      <c r="K53" s="162"/>
      <c r="L53" s="162"/>
      <c r="M53" s="162"/>
      <c r="N53" s="162"/>
      <c r="O53" s="162"/>
      <c r="P53" s="162"/>
      <c r="Q53" s="162"/>
    </row>
    <row r="54" spans="2:19" x14ac:dyDescent="0.3">
      <c r="C54" s="162"/>
      <c r="D54" s="162"/>
      <c r="E54" s="162"/>
      <c r="F54" s="162"/>
      <c r="G54" s="162"/>
      <c r="H54" s="162"/>
      <c r="I54" s="162"/>
      <c r="J54" s="162"/>
      <c r="K54" s="162"/>
      <c r="L54" s="162"/>
      <c r="M54" s="162"/>
      <c r="N54" s="162"/>
      <c r="O54" s="162"/>
      <c r="P54" s="162"/>
      <c r="Q54" s="162"/>
    </row>
    <row r="55" spans="2:19" x14ac:dyDescent="0.3">
      <c r="Q55" s="5"/>
    </row>
  </sheetData>
  <sheetProtection algorithmName="SHA-512" hashValue="sBfD5egibD8znEwOYVptr6MOJfS9xjbHgbn4/b7gKj1z6kjmsU1aft5iZBhZSk7lBpgQRrcvHXFNyxFk8K9QGw==" saltValue="Yovmqf9Mif33Te9fi46UtQ==" spinCount="100000" sheet="1" objects="1" scenarios="1"/>
  <mergeCells count="4">
    <mergeCell ref="B4:Q4"/>
    <mergeCell ref="B6:Q6"/>
    <mergeCell ref="B45:Q45"/>
    <mergeCell ref="B52:Q52"/>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8">
    <tabColor rgb="FF92D050"/>
  </sheetPr>
  <dimension ref="B3:S54"/>
  <sheetViews>
    <sheetView topLeftCell="B4" workbookViewId="0">
      <pane xSplit="1" ySplit="3" topLeftCell="M40" activePane="bottomRight" state="frozen"/>
      <selection activeCell="P49" sqref="P49"/>
      <selection pane="topRight" activeCell="P49" sqref="P49"/>
      <selection pane="bottomLeft" activeCell="P49" sqref="P49"/>
      <selection pane="bottomRight" activeCell="P49" sqref="P49"/>
    </sheetView>
  </sheetViews>
  <sheetFormatPr defaultColWidth="9.453125" defaultRowHeight="14" x14ac:dyDescent="0.3"/>
  <cols>
    <col min="1" max="1" width="12.453125" style="4" customWidth="1"/>
    <col min="2" max="2" width="51.453125" style="4" customWidth="1"/>
    <col min="3" max="17" width="21.54296875" style="4" customWidth="1"/>
    <col min="18" max="19" width="6.453125" style="4" bestFit="1" customWidth="1"/>
    <col min="20" max="20" width="13.54296875" style="4" customWidth="1"/>
    <col min="21" max="16384" width="9.453125" style="4"/>
  </cols>
  <sheetData>
    <row r="3" spans="2:18" ht="5.25" customHeight="1" x14ac:dyDescent="0.3"/>
    <row r="4" spans="2:18" ht="21" customHeight="1" x14ac:dyDescent="0.3">
      <c r="B4" s="280" t="s">
        <v>308</v>
      </c>
      <c r="C4" s="280"/>
      <c r="D4" s="280"/>
      <c r="E4" s="280"/>
      <c r="F4" s="280"/>
      <c r="G4" s="280"/>
      <c r="H4" s="280"/>
      <c r="I4" s="280"/>
      <c r="J4" s="280"/>
      <c r="K4" s="280"/>
      <c r="L4" s="280"/>
      <c r="M4" s="280"/>
      <c r="N4" s="280"/>
      <c r="O4" s="280"/>
      <c r="P4" s="280"/>
      <c r="Q4" s="280"/>
      <c r="R4" s="130"/>
    </row>
    <row r="5" spans="2:18" ht="28.5" customHeight="1" x14ac:dyDescent="0.3">
      <c r="B5" s="64" t="s">
        <v>0</v>
      </c>
      <c r="C5" s="66" t="s">
        <v>201</v>
      </c>
      <c r="D5" s="66" t="s">
        <v>202</v>
      </c>
      <c r="E5" s="66" t="s">
        <v>203</v>
      </c>
      <c r="F5" s="66" t="s">
        <v>204</v>
      </c>
      <c r="G5" s="66" t="s">
        <v>205</v>
      </c>
      <c r="H5" s="66" t="s">
        <v>206</v>
      </c>
      <c r="I5" s="66" t="s">
        <v>207</v>
      </c>
      <c r="J5" s="66" t="s">
        <v>208</v>
      </c>
      <c r="K5" s="66" t="s">
        <v>209</v>
      </c>
      <c r="L5" s="66" t="s">
        <v>210</v>
      </c>
      <c r="M5" s="66" t="s">
        <v>211</v>
      </c>
      <c r="N5" s="66" t="s">
        <v>212</v>
      </c>
      <c r="O5" s="66" t="s">
        <v>213</v>
      </c>
      <c r="P5" s="66" t="s">
        <v>214</v>
      </c>
      <c r="Q5" s="66" t="s">
        <v>215</v>
      </c>
      <c r="R5" s="140"/>
    </row>
    <row r="6" spans="2:18" ht="21" customHeight="1" x14ac:dyDescent="0.3">
      <c r="B6" s="281" t="s">
        <v>16</v>
      </c>
      <c r="C6" s="281"/>
      <c r="D6" s="281"/>
      <c r="E6" s="281"/>
      <c r="F6" s="281"/>
      <c r="G6" s="281"/>
      <c r="H6" s="281"/>
      <c r="I6" s="281"/>
      <c r="J6" s="281"/>
      <c r="K6" s="281"/>
      <c r="L6" s="281"/>
      <c r="M6" s="281"/>
      <c r="N6" s="281"/>
      <c r="O6" s="281"/>
      <c r="P6" s="281"/>
      <c r="Q6" s="281"/>
      <c r="R6" s="140"/>
    </row>
    <row r="7" spans="2:18" ht="18.75" customHeight="1" x14ac:dyDescent="0.3">
      <c r="B7" s="125" t="s">
        <v>17</v>
      </c>
      <c r="C7" s="69">
        <v>0</v>
      </c>
      <c r="D7" s="69">
        <v>-7168</v>
      </c>
      <c r="E7" s="69">
        <v>1204</v>
      </c>
      <c r="F7" s="69">
        <v>6366</v>
      </c>
      <c r="G7" s="69">
        <v>4501</v>
      </c>
      <c r="H7" s="69">
        <v>238</v>
      </c>
      <c r="I7" s="69">
        <v>0</v>
      </c>
      <c r="J7" s="69">
        <v>0</v>
      </c>
      <c r="K7" s="69">
        <v>0</v>
      </c>
      <c r="L7" s="69">
        <v>22267</v>
      </c>
      <c r="M7" s="69">
        <v>2121</v>
      </c>
      <c r="N7" s="69">
        <v>80627</v>
      </c>
      <c r="O7" s="69">
        <v>1982201</v>
      </c>
      <c r="P7" s="69">
        <v>6476</v>
      </c>
      <c r="Q7" s="129">
        <v>2098834</v>
      </c>
      <c r="R7" s="141"/>
    </row>
    <row r="8" spans="2:18" ht="21" customHeight="1" x14ac:dyDescent="0.3">
      <c r="B8" s="125" t="s">
        <v>18</v>
      </c>
      <c r="C8" s="69">
        <v>0</v>
      </c>
      <c r="D8" s="69">
        <v>8157</v>
      </c>
      <c r="E8" s="69">
        <v>1479</v>
      </c>
      <c r="F8" s="69">
        <v>7047</v>
      </c>
      <c r="G8" s="69">
        <v>12920</v>
      </c>
      <c r="H8" s="69">
        <v>561</v>
      </c>
      <c r="I8" s="69">
        <v>427037</v>
      </c>
      <c r="J8" s="69">
        <v>303362</v>
      </c>
      <c r="K8" s="69">
        <v>0</v>
      </c>
      <c r="L8" s="69">
        <v>49731</v>
      </c>
      <c r="M8" s="69">
        <v>11969</v>
      </c>
      <c r="N8" s="69">
        <v>56255</v>
      </c>
      <c r="O8" s="69">
        <v>0</v>
      </c>
      <c r="P8" s="69">
        <v>52837</v>
      </c>
      <c r="Q8" s="129">
        <v>931356</v>
      </c>
      <c r="R8" s="141"/>
    </row>
    <row r="9" spans="2:18" ht="21" customHeight="1" x14ac:dyDescent="0.3">
      <c r="B9" s="125" t="s">
        <v>19</v>
      </c>
      <c r="C9" s="69">
        <v>-4439</v>
      </c>
      <c r="D9" s="69">
        <v>43041</v>
      </c>
      <c r="E9" s="69">
        <v>24132</v>
      </c>
      <c r="F9" s="69">
        <v>57204</v>
      </c>
      <c r="G9" s="69">
        <v>221040</v>
      </c>
      <c r="H9" s="69">
        <v>1554</v>
      </c>
      <c r="I9" s="69">
        <v>183296</v>
      </c>
      <c r="J9" s="69">
        <v>49508</v>
      </c>
      <c r="K9" s="69">
        <v>0</v>
      </c>
      <c r="L9" s="69">
        <v>244608</v>
      </c>
      <c r="M9" s="69">
        <v>74224</v>
      </c>
      <c r="N9" s="69">
        <v>-121229</v>
      </c>
      <c r="O9" s="69">
        <v>0</v>
      </c>
      <c r="P9" s="69">
        <v>0</v>
      </c>
      <c r="Q9" s="129">
        <v>772940</v>
      </c>
      <c r="R9" s="141"/>
    </row>
    <row r="10" spans="2:18" ht="21" customHeight="1" x14ac:dyDescent="0.3">
      <c r="B10" s="125" t="s">
        <v>145</v>
      </c>
      <c r="C10" s="69">
        <v>578</v>
      </c>
      <c r="D10" s="69">
        <v>5193</v>
      </c>
      <c r="E10" s="69">
        <v>1746</v>
      </c>
      <c r="F10" s="69">
        <v>20633</v>
      </c>
      <c r="G10" s="69">
        <v>18870</v>
      </c>
      <c r="H10" s="69">
        <v>32194</v>
      </c>
      <c r="I10" s="69">
        <v>121537</v>
      </c>
      <c r="J10" s="69">
        <v>114449</v>
      </c>
      <c r="K10" s="69">
        <v>0</v>
      </c>
      <c r="L10" s="69">
        <v>2860</v>
      </c>
      <c r="M10" s="69">
        <v>2340</v>
      </c>
      <c r="N10" s="69">
        <v>63459</v>
      </c>
      <c r="O10" s="69">
        <v>218</v>
      </c>
      <c r="P10" s="69">
        <v>-1047</v>
      </c>
      <c r="Q10" s="129">
        <v>383031</v>
      </c>
      <c r="R10" s="141"/>
    </row>
    <row r="11" spans="2:18" ht="21" customHeight="1" x14ac:dyDescent="0.3">
      <c r="B11" s="125" t="s">
        <v>20</v>
      </c>
      <c r="C11" s="69">
        <v>37</v>
      </c>
      <c r="D11" s="69">
        <v>45216</v>
      </c>
      <c r="E11" s="69">
        <v>42777</v>
      </c>
      <c r="F11" s="69">
        <v>160364</v>
      </c>
      <c r="G11" s="69">
        <v>56811</v>
      </c>
      <c r="H11" s="69">
        <v>116621</v>
      </c>
      <c r="I11" s="69">
        <v>1123769</v>
      </c>
      <c r="J11" s="69">
        <v>1144059</v>
      </c>
      <c r="K11" s="69">
        <v>0</v>
      </c>
      <c r="L11" s="69">
        <v>154387</v>
      </c>
      <c r="M11" s="69">
        <v>162987</v>
      </c>
      <c r="N11" s="69">
        <v>443670</v>
      </c>
      <c r="O11" s="69">
        <v>1732390</v>
      </c>
      <c r="P11" s="69">
        <v>169628</v>
      </c>
      <c r="Q11" s="129">
        <v>5352716</v>
      </c>
      <c r="R11" s="141"/>
    </row>
    <row r="12" spans="2:18" ht="21" customHeight="1" x14ac:dyDescent="0.3">
      <c r="B12" s="125" t="s">
        <v>139</v>
      </c>
      <c r="C12" s="69">
        <v>0</v>
      </c>
      <c r="D12" s="69">
        <v>15026</v>
      </c>
      <c r="E12" s="69">
        <v>71531</v>
      </c>
      <c r="F12" s="69">
        <v>167372</v>
      </c>
      <c r="G12" s="69">
        <v>60511</v>
      </c>
      <c r="H12" s="69">
        <v>67125</v>
      </c>
      <c r="I12" s="69">
        <v>1098690</v>
      </c>
      <c r="J12" s="69">
        <v>896154</v>
      </c>
      <c r="K12" s="69">
        <v>0</v>
      </c>
      <c r="L12" s="69">
        <v>506422</v>
      </c>
      <c r="M12" s="69">
        <v>186397</v>
      </c>
      <c r="N12" s="69">
        <v>188281</v>
      </c>
      <c r="O12" s="69">
        <v>1408969</v>
      </c>
      <c r="P12" s="69">
        <v>591906</v>
      </c>
      <c r="Q12" s="129">
        <v>5258384</v>
      </c>
      <c r="R12" s="141"/>
    </row>
    <row r="13" spans="2:18" ht="21" customHeight="1" x14ac:dyDescent="0.3">
      <c r="B13" s="125" t="s">
        <v>21</v>
      </c>
      <c r="C13" s="69">
        <v>0</v>
      </c>
      <c r="D13" s="69">
        <v>71502</v>
      </c>
      <c r="E13" s="69">
        <v>70098</v>
      </c>
      <c r="F13" s="69">
        <v>175266</v>
      </c>
      <c r="G13" s="69">
        <v>67145</v>
      </c>
      <c r="H13" s="69">
        <v>55736</v>
      </c>
      <c r="I13" s="69">
        <v>1580441</v>
      </c>
      <c r="J13" s="69">
        <v>1621407</v>
      </c>
      <c r="K13" s="69">
        <v>0</v>
      </c>
      <c r="L13" s="69">
        <v>168617</v>
      </c>
      <c r="M13" s="69">
        <v>366895</v>
      </c>
      <c r="N13" s="69">
        <v>284542</v>
      </c>
      <c r="O13" s="69">
        <v>2807195</v>
      </c>
      <c r="P13" s="69">
        <v>59352</v>
      </c>
      <c r="Q13" s="129">
        <v>7328195</v>
      </c>
      <c r="R13" s="141"/>
    </row>
    <row r="14" spans="2:18" ht="21" customHeight="1" x14ac:dyDescent="0.3">
      <c r="B14" s="125" t="s">
        <v>22</v>
      </c>
      <c r="C14" s="69">
        <v>0</v>
      </c>
      <c r="D14" s="69">
        <v>19208</v>
      </c>
      <c r="E14" s="69">
        <v>2838</v>
      </c>
      <c r="F14" s="69">
        <v>68034</v>
      </c>
      <c r="G14" s="69">
        <v>12523</v>
      </c>
      <c r="H14" s="69">
        <v>48854</v>
      </c>
      <c r="I14" s="69">
        <v>128288</v>
      </c>
      <c r="J14" s="69">
        <v>88809</v>
      </c>
      <c r="K14" s="69">
        <v>0</v>
      </c>
      <c r="L14" s="69">
        <v>3515</v>
      </c>
      <c r="M14" s="69">
        <v>50535</v>
      </c>
      <c r="N14" s="69">
        <v>2400</v>
      </c>
      <c r="O14" s="69">
        <v>0</v>
      </c>
      <c r="P14" s="69">
        <v>-294</v>
      </c>
      <c r="Q14" s="129">
        <v>424711</v>
      </c>
      <c r="R14" s="141"/>
    </row>
    <row r="15" spans="2:18" ht="21" customHeight="1" x14ac:dyDescent="0.3">
      <c r="B15" s="125" t="s">
        <v>23</v>
      </c>
      <c r="C15" s="69">
        <v>0</v>
      </c>
      <c r="D15" s="69">
        <v>0</v>
      </c>
      <c r="E15" s="69">
        <v>0</v>
      </c>
      <c r="F15" s="69">
        <v>0</v>
      </c>
      <c r="G15" s="69">
        <v>0</v>
      </c>
      <c r="H15" s="69">
        <v>0</v>
      </c>
      <c r="I15" s="69">
        <v>127277</v>
      </c>
      <c r="J15" s="69">
        <v>41657</v>
      </c>
      <c r="K15" s="69">
        <v>2184139</v>
      </c>
      <c r="L15" s="69">
        <v>0</v>
      </c>
      <c r="M15" s="69">
        <v>0</v>
      </c>
      <c r="N15" s="69">
        <v>0</v>
      </c>
      <c r="O15" s="69">
        <v>0</v>
      </c>
      <c r="P15" s="69">
        <v>0</v>
      </c>
      <c r="Q15" s="129">
        <v>2353073</v>
      </c>
      <c r="R15" s="141"/>
    </row>
    <row r="16" spans="2:18" ht="21" customHeight="1" x14ac:dyDescent="0.3">
      <c r="B16" s="125" t="s">
        <v>24</v>
      </c>
      <c r="C16" s="69">
        <v>3</v>
      </c>
      <c r="D16" s="69">
        <v>9387</v>
      </c>
      <c r="E16" s="69">
        <v>10452</v>
      </c>
      <c r="F16" s="69">
        <v>37218</v>
      </c>
      <c r="G16" s="69">
        <v>11563</v>
      </c>
      <c r="H16" s="69">
        <v>34291</v>
      </c>
      <c r="I16" s="69">
        <v>580393</v>
      </c>
      <c r="J16" s="69">
        <v>481828</v>
      </c>
      <c r="K16" s="69">
        <v>32323</v>
      </c>
      <c r="L16" s="69">
        <v>7901</v>
      </c>
      <c r="M16" s="69">
        <v>28670</v>
      </c>
      <c r="N16" s="69">
        <v>158946</v>
      </c>
      <c r="O16" s="69">
        <v>0</v>
      </c>
      <c r="P16" s="69">
        <v>7507</v>
      </c>
      <c r="Q16" s="129">
        <v>1400481</v>
      </c>
      <c r="R16" s="141"/>
    </row>
    <row r="17" spans="2:18" ht="21" customHeight="1" x14ac:dyDescent="0.3">
      <c r="B17" s="125" t="s">
        <v>25</v>
      </c>
      <c r="C17" s="69">
        <v>0</v>
      </c>
      <c r="D17" s="69">
        <v>19264</v>
      </c>
      <c r="E17" s="69">
        <v>17882</v>
      </c>
      <c r="F17" s="69">
        <v>84058</v>
      </c>
      <c r="G17" s="69">
        <v>20457</v>
      </c>
      <c r="H17" s="69">
        <v>30895</v>
      </c>
      <c r="I17" s="69">
        <v>446969</v>
      </c>
      <c r="J17" s="69">
        <v>465275</v>
      </c>
      <c r="K17" s="69">
        <v>0</v>
      </c>
      <c r="L17" s="69">
        <v>72996</v>
      </c>
      <c r="M17" s="69">
        <v>43612</v>
      </c>
      <c r="N17" s="69">
        <v>81435</v>
      </c>
      <c r="O17" s="69">
        <v>560577</v>
      </c>
      <c r="P17" s="69">
        <v>-6223</v>
      </c>
      <c r="Q17" s="129">
        <v>1837197</v>
      </c>
      <c r="R17" s="141"/>
    </row>
    <row r="18" spans="2:18" ht="21" customHeight="1" x14ac:dyDescent="0.3">
      <c r="B18" s="125" t="s">
        <v>26</v>
      </c>
      <c r="C18" s="69">
        <v>3141</v>
      </c>
      <c r="D18" s="69">
        <v>26626</v>
      </c>
      <c r="E18" s="69">
        <v>87235</v>
      </c>
      <c r="F18" s="69">
        <v>148831</v>
      </c>
      <c r="G18" s="69">
        <v>56598</v>
      </c>
      <c r="H18" s="69">
        <v>134139</v>
      </c>
      <c r="I18" s="69">
        <v>564200</v>
      </c>
      <c r="J18" s="69">
        <v>522954</v>
      </c>
      <c r="K18" s="69">
        <v>92131</v>
      </c>
      <c r="L18" s="69">
        <v>58179</v>
      </c>
      <c r="M18" s="69">
        <v>294813</v>
      </c>
      <c r="N18" s="69">
        <v>456313</v>
      </c>
      <c r="O18" s="69">
        <v>330955</v>
      </c>
      <c r="P18" s="69">
        <v>50132</v>
      </c>
      <c r="Q18" s="129">
        <v>2826245</v>
      </c>
      <c r="R18" s="141"/>
    </row>
    <row r="19" spans="2:18" ht="21" customHeight="1" x14ac:dyDescent="0.3">
      <c r="B19" s="125" t="s">
        <v>27</v>
      </c>
      <c r="C19" s="69">
        <v>11097</v>
      </c>
      <c r="D19" s="69">
        <v>29027</v>
      </c>
      <c r="E19" s="69">
        <v>39748</v>
      </c>
      <c r="F19" s="69">
        <v>283497</v>
      </c>
      <c r="G19" s="69">
        <v>42250</v>
      </c>
      <c r="H19" s="69">
        <v>104421</v>
      </c>
      <c r="I19" s="69">
        <v>1032843</v>
      </c>
      <c r="J19" s="69">
        <v>1381787</v>
      </c>
      <c r="K19" s="69">
        <v>0</v>
      </c>
      <c r="L19" s="69">
        <v>22656</v>
      </c>
      <c r="M19" s="69">
        <v>159711</v>
      </c>
      <c r="N19" s="69">
        <v>482147</v>
      </c>
      <c r="O19" s="69">
        <v>0</v>
      </c>
      <c r="P19" s="69">
        <v>49840</v>
      </c>
      <c r="Q19" s="129">
        <v>3639024</v>
      </c>
      <c r="R19" s="141"/>
    </row>
    <row r="20" spans="2:18" ht="21" customHeight="1" x14ac:dyDescent="0.3">
      <c r="B20" s="125" t="s">
        <v>28</v>
      </c>
      <c r="C20" s="69">
        <v>491</v>
      </c>
      <c r="D20" s="69">
        <v>43338</v>
      </c>
      <c r="E20" s="69">
        <v>120862</v>
      </c>
      <c r="F20" s="69">
        <v>111631</v>
      </c>
      <c r="G20" s="69">
        <v>125814</v>
      </c>
      <c r="H20" s="69">
        <v>72538</v>
      </c>
      <c r="I20" s="69">
        <v>658410</v>
      </c>
      <c r="J20" s="69">
        <v>469534</v>
      </c>
      <c r="K20" s="69">
        <v>51097</v>
      </c>
      <c r="L20" s="69">
        <v>155765</v>
      </c>
      <c r="M20" s="69">
        <v>112319</v>
      </c>
      <c r="N20" s="69">
        <v>299207</v>
      </c>
      <c r="O20" s="69">
        <v>701711</v>
      </c>
      <c r="P20" s="69">
        <v>79912</v>
      </c>
      <c r="Q20" s="129">
        <v>3002629</v>
      </c>
      <c r="R20" s="141"/>
    </row>
    <row r="21" spans="2:18" ht="21" customHeight="1" x14ac:dyDescent="0.3">
      <c r="B21" s="125" t="s">
        <v>29</v>
      </c>
      <c r="C21" s="69">
        <v>4857</v>
      </c>
      <c r="D21" s="69">
        <v>52323</v>
      </c>
      <c r="E21" s="69">
        <v>68002</v>
      </c>
      <c r="F21" s="69">
        <v>167850</v>
      </c>
      <c r="G21" s="69">
        <v>39309</v>
      </c>
      <c r="H21" s="69">
        <v>82384</v>
      </c>
      <c r="I21" s="69">
        <v>926085</v>
      </c>
      <c r="J21" s="69">
        <v>476230</v>
      </c>
      <c r="K21" s="69">
        <v>0</v>
      </c>
      <c r="L21" s="69">
        <v>90633</v>
      </c>
      <c r="M21" s="69">
        <v>180102</v>
      </c>
      <c r="N21" s="69">
        <v>389318</v>
      </c>
      <c r="O21" s="69">
        <v>124686</v>
      </c>
      <c r="P21" s="69">
        <v>16398</v>
      </c>
      <c r="Q21" s="129">
        <v>2618177</v>
      </c>
      <c r="R21" s="141"/>
    </row>
    <row r="22" spans="2:18" ht="21" customHeight="1" x14ac:dyDescent="0.3">
      <c r="B22" s="125" t="s">
        <v>30</v>
      </c>
      <c r="C22" s="69">
        <v>0</v>
      </c>
      <c r="D22" s="69">
        <v>16427</v>
      </c>
      <c r="E22" s="69">
        <v>22998</v>
      </c>
      <c r="F22" s="69">
        <v>59969</v>
      </c>
      <c r="G22" s="69">
        <v>8223</v>
      </c>
      <c r="H22" s="69">
        <v>53461</v>
      </c>
      <c r="I22" s="69">
        <v>268148</v>
      </c>
      <c r="J22" s="69">
        <v>173819</v>
      </c>
      <c r="K22" s="69">
        <v>0</v>
      </c>
      <c r="L22" s="69">
        <v>14591</v>
      </c>
      <c r="M22" s="69">
        <v>46790</v>
      </c>
      <c r="N22" s="69">
        <v>121316</v>
      </c>
      <c r="O22" s="69">
        <v>0</v>
      </c>
      <c r="P22" s="69">
        <v>8904</v>
      </c>
      <c r="Q22" s="129">
        <v>794647</v>
      </c>
      <c r="R22" s="141"/>
    </row>
    <row r="23" spans="2:18" ht="21" customHeight="1" x14ac:dyDescent="0.3">
      <c r="B23" s="125" t="s">
        <v>31</v>
      </c>
      <c r="C23" s="69">
        <v>0</v>
      </c>
      <c r="D23" s="69">
        <v>0</v>
      </c>
      <c r="E23" s="69">
        <v>0</v>
      </c>
      <c r="F23" s="69">
        <v>0</v>
      </c>
      <c r="G23" s="69">
        <v>0</v>
      </c>
      <c r="H23" s="69">
        <v>0</v>
      </c>
      <c r="I23" s="69">
        <v>0</v>
      </c>
      <c r="J23" s="69">
        <v>0</v>
      </c>
      <c r="K23" s="69">
        <v>0</v>
      </c>
      <c r="L23" s="69">
        <v>0</v>
      </c>
      <c r="M23" s="69">
        <v>0</v>
      </c>
      <c r="N23" s="69">
        <v>0</v>
      </c>
      <c r="O23" s="69">
        <v>0</v>
      </c>
      <c r="P23" s="69">
        <v>0</v>
      </c>
      <c r="Q23" s="129">
        <v>0</v>
      </c>
      <c r="R23" s="141"/>
    </row>
    <row r="24" spans="2:18" ht="21" customHeight="1" x14ac:dyDescent="0.3">
      <c r="B24" s="125" t="s">
        <v>32</v>
      </c>
      <c r="C24" s="69">
        <v>0</v>
      </c>
      <c r="D24" s="69">
        <v>24342</v>
      </c>
      <c r="E24" s="69">
        <v>28853</v>
      </c>
      <c r="F24" s="69">
        <v>196912</v>
      </c>
      <c r="G24" s="69">
        <v>72591</v>
      </c>
      <c r="H24" s="69">
        <v>80941</v>
      </c>
      <c r="I24" s="69">
        <v>1058211</v>
      </c>
      <c r="J24" s="69">
        <v>538241</v>
      </c>
      <c r="K24" s="69">
        <v>0</v>
      </c>
      <c r="L24" s="69">
        <v>221546</v>
      </c>
      <c r="M24" s="69">
        <v>41821</v>
      </c>
      <c r="N24" s="69">
        <v>200037</v>
      </c>
      <c r="O24" s="69">
        <v>4504824</v>
      </c>
      <c r="P24" s="69">
        <v>77640</v>
      </c>
      <c r="Q24" s="129">
        <v>7045959</v>
      </c>
      <c r="R24" s="141"/>
    </row>
    <row r="25" spans="2:18" ht="21" customHeight="1" x14ac:dyDescent="0.3">
      <c r="B25" s="125" t="s">
        <v>33</v>
      </c>
      <c r="C25" s="69">
        <v>0</v>
      </c>
      <c r="D25" s="69">
        <v>21259</v>
      </c>
      <c r="E25" s="69">
        <v>31333</v>
      </c>
      <c r="F25" s="69">
        <v>50676</v>
      </c>
      <c r="G25" s="69">
        <v>15950</v>
      </c>
      <c r="H25" s="69">
        <v>164934</v>
      </c>
      <c r="I25" s="69">
        <v>259402</v>
      </c>
      <c r="J25" s="69">
        <v>404800</v>
      </c>
      <c r="K25" s="69">
        <v>0</v>
      </c>
      <c r="L25" s="69">
        <v>10024</v>
      </c>
      <c r="M25" s="69">
        <v>71636</v>
      </c>
      <c r="N25" s="69">
        <v>304009</v>
      </c>
      <c r="O25" s="69">
        <v>114321</v>
      </c>
      <c r="P25" s="69">
        <v>5612</v>
      </c>
      <c r="Q25" s="129">
        <v>1453957</v>
      </c>
      <c r="R25" s="141"/>
    </row>
    <row r="26" spans="2:18" ht="21" customHeight="1" x14ac:dyDescent="0.3">
      <c r="B26" s="125" t="s">
        <v>34</v>
      </c>
      <c r="C26" s="69">
        <v>0</v>
      </c>
      <c r="D26" s="69">
        <v>15452</v>
      </c>
      <c r="E26" s="69">
        <v>15297</v>
      </c>
      <c r="F26" s="69">
        <v>26661</v>
      </c>
      <c r="G26" s="69">
        <v>21957</v>
      </c>
      <c r="H26" s="69">
        <v>7303</v>
      </c>
      <c r="I26" s="69">
        <v>425234</v>
      </c>
      <c r="J26" s="69">
        <v>211010</v>
      </c>
      <c r="K26" s="69">
        <v>28871</v>
      </c>
      <c r="L26" s="69">
        <v>7286</v>
      </c>
      <c r="M26" s="69">
        <v>42206</v>
      </c>
      <c r="N26" s="69">
        <v>39581</v>
      </c>
      <c r="O26" s="69">
        <v>0</v>
      </c>
      <c r="P26" s="69">
        <v>20036</v>
      </c>
      <c r="Q26" s="129">
        <v>860894</v>
      </c>
      <c r="R26" s="141"/>
    </row>
    <row r="27" spans="2:18" ht="21" customHeight="1" x14ac:dyDescent="0.3">
      <c r="B27" s="125" t="s">
        <v>35</v>
      </c>
      <c r="C27" s="69">
        <v>0</v>
      </c>
      <c r="D27" s="69">
        <v>18447</v>
      </c>
      <c r="E27" s="69">
        <v>9914</v>
      </c>
      <c r="F27" s="69">
        <v>32232</v>
      </c>
      <c r="G27" s="69">
        <v>103821</v>
      </c>
      <c r="H27" s="69">
        <v>2125</v>
      </c>
      <c r="I27" s="69">
        <v>416318</v>
      </c>
      <c r="J27" s="69">
        <v>686178</v>
      </c>
      <c r="K27" s="69">
        <v>0</v>
      </c>
      <c r="L27" s="69">
        <v>19350</v>
      </c>
      <c r="M27" s="69">
        <v>19651</v>
      </c>
      <c r="N27" s="69">
        <v>51531</v>
      </c>
      <c r="O27" s="69">
        <v>1738372</v>
      </c>
      <c r="P27" s="69">
        <v>47858</v>
      </c>
      <c r="Q27" s="129">
        <v>3145797</v>
      </c>
      <c r="R27" s="141"/>
    </row>
    <row r="28" spans="2:18" ht="21" customHeight="1" x14ac:dyDescent="0.3">
      <c r="B28" s="125" t="s">
        <v>36</v>
      </c>
      <c r="C28" s="69">
        <v>109</v>
      </c>
      <c r="D28" s="69">
        <v>64778</v>
      </c>
      <c r="E28" s="69">
        <v>25259</v>
      </c>
      <c r="F28" s="69">
        <v>74130</v>
      </c>
      <c r="G28" s="69">
        <v>28873</v>
      </c>
      <c r="H28" s="69">
        <v>114863</v>
      </c>
      <c r="I28" s="69">
        <v>360575</v>
      </c>
      <c r="J28" s="69">
        <v>331567</v>
      </c>
      <c r="K28" s="69">
        <v>0</v>
      </c>
      <c r="L28" s="69">
        <v>18505</v>
      </c>
      <c r="M28" s="69">
        <v>3469</v>
      </c>
      <c r="N28" s="69">
        <v>334016</v>
      </c>
      <c r="O28" s="69">
        <v>0</v>
      </c>
      <c r="P28" s="69">
        <v>33182</v>
      </c>
      <c r="Q28" s="129">
        <v>1389328</v>
      </c>
      <c r="R28" s="141"/>
    </row>
    <row r="29" spans="2:18" ht="21" customHeight="1" x14ac:dyDescent="0.3">
      <c r="B29" s="125" t="s">
        <v>199</v>
      </c>
      <c r="C29" s="69">
        <v>0</v>
      </c>
      <c r="D29" s="69">
        <v>10878</v>
      </c>
      <c r="E29" s="69">
        <v>8818</v>
      </c>
      <c r="F29" s="69">
        <v>12385</v>
      </c>
      <c r="G29" s="69">
        <v>6042</v>
      </c>
      <c r="H29" s="69">
        <v>12262</v>
      </c>
      <c r="I29" s="69">
        <v>273128</v>
      </c>
      <c r="J29" s="69">
        <v>167149</v>
      </c>
      <c r="K29" s="69">
        <v>0</v>
      </c>
      <c r="L29" s="69">
        <v>10268</v>
      </c>
      <c r="M29" s="69">
        <v>20414</v>
      </c>
      <c r="N29" s="69">
        <v>73999</v>
      </c>
      <c r="O29" s="69">
        <v>0</v>
      </c>
      <c r="P29" s="69">
        <v>10818</v>
      </c>
      <c r="Q29" s="129">
        <v>606161</v>
      </c>
      <c r="R29" s="141"/>
    </row>
    <row r="30" spans="2:18" ht="21" customHeight="1" x14ac:dyDescent="0.3">
      <c r="B30" s="125" t="s">
        <v>200</v>
      </c>
      <c r="C30" s="69">
        <v>5049</v>
      </c>
      <c r="D30" s="69">
        <v>15499</v>
      </c>
      <c r="E30" s="69">
        <v>5766</v>
      </c>
      <c r="F30" s="69">
        <v>19134</v>
      </c>
      <c r="G30" s="69">
        <v>46563</v>
      </c>
      <c r="H30" s="69">
        <v>9290</v>
      </c>
      <c r="I30" s="69">
        <v>132094</v>
      </c>
      <c r="J30" s="69">
        <v>100967</v>
      </c>
      <c r="K30" s="69">
        <v>0</v>
      </c>
      <c r="L30" s="69">
        <v>9674</v>
      </c>
      <c r="M30" s="69">
        <v>9139</v>
      </c>
      <c r="N30" s="69">
        <v>18416</v>
      </c>
      <c r="O30" s="69">
        <v>0</v>
      </c>
      <c r="P30" s="69">
        <v>3517</v>
      </c>
      <c r="Q30" s="129">
        <v>375107</v>
      </c>
      <c r="R30" s="141"/>
    </row>
    <row r="31" spans="2:18" ht="21" customHeight="1" x14ac:dyDescent="0.3">
      <c r="B31" s="125" t="s">
        <v>37</v>
      </c>
      <c r="C31" s="69">
        <v>0</v>
      </c>
      <c r="D31" s="69">
        <v>22608</v>
      </c>
      <c r="E31" s="69">
        <v>34314</v>
      </c>
      <c r="F31" s="69">
        <v>53092</v>
      </c>
      <c r="G31" s="69">
        <v>3396</v>
      </c>
      <c r="H31" s="69">
        <v>49208</v>
      </c>
      <c r="I31" s="69">
        <v>575637</v>
      </c>
      <c r="J31" s="69">
        <v>577029</v>
      </c>
      <c r="K31" s="69">
        <v>0</v>
      </c>
      <c r="L31" s="69">
        <v>16081</v>
      </c>
      <c r="M31" s="69">
        <v>47071</v>
      </c>
      <c r="N31" s="69">
        <v>220543</v>
      </c>
      <c r="O31" s="69">
        <v>0</v>
      </c>
      <c r="P31" s="69">
        <v>7695</v>
      </c>
      <c r="Q31" s="129">
        <v>1606674</v>
      </c>
      <c r="R31" s="141"/>
    </row>
    <row r="32" spans="2:18" ht="21" customHeight="1" x14ac:dyDescent="0.3">
      <c r="B32" s="125" t="s">
        <v>141</v>
      </c>
      <c r="C32" s="69">
        <v>0</v>
      </c>
      <c r="D32" s="69">
        <v>10446</v>
      </c>
      <c r="E32" s="69">
        <v>7674</v>
      </c>
      <c r="F32" s="69">
        <v>73741</v>
      </c>
      <c r="G32" s="69">
        <v>12487</v>
      </c>
      <c r="H32" s="69">
        <v>1462</v>
      </c>
      <c r="I32" s="69">
        <v>267723</v>
      </c>
      <c r="J32" s="69">
        <v>215788</v>
      </c>
      <c r="K32" s="69">
        <v>0</v>
      </c>
      <c r="L32" s="69">
        <v>44316</v>
      </c>
      <c r="M32" s="69">
        <v>30105</v>
      </c>
      <c r="N32" s="69">
        <v>60148</v>
      </c>
      <c r="O32" s="69">
        <v>212490</v>
      </c>
      <c r="P32" s="69">
        <v>1571</v>
      </c>
      <c r="Q32" s="129">
        <v>937950</v>
      </c>
      <c r="R32" s="141"/>
    </row>
    <row r="33" spans="2:18" ht="21" customHeight="1" x14ac:dyDescent="0.3">
      <c r="B33" s="125" t="s">
        <v>218</v>
      </c>
      <c r="C33" s="69">
        <v>0</v>
      </c>
      <c r="D33" s="69">
        <v>7828</v>
      </c>
      <c r="E33" s="69">
        <v>7217</v>
      </c>
      <c r="F33" s="69">
        <v>7497</v>
      </c>
      <c r="G33" s="69">
        <v>24510</v>
      </c>
      <c r="H33" s="69">
        <v>6375</v>
      </c>
      <c r="I33" s="69">
        <v>264431</v>
      </c>
      <c r="J33" s="69">
        <v>120819</v>
      </c>
      <c r="K33" s="69">
        <v>0</v>
      </c>
      <c r="L33" s="69">
        <v>32595</v>
      </c>
      <c r="M33" s="69">
        <v>13790</v>
      </c>
      <c r="N33" s="69">
        <v>28926</v>
      </c>
      <c r="O33" s="69">
        <v>0</v>
      </c>
      <c r="P33" s="69">
        <v>1322</v>
      </c>
      <c r="Q33" s="129">
        <v>515311</v>
      </c>
      <c r="R33" s="141"/>
    </row>
    <row r="34" spans="2:18" ht="21" customHeight="1" x14ac:dyDescent="0.3">
      <c r="B34" s="125" t="s">
        <v>142</v>
      </c>
      <c r="C34" s="69">
        <v>0</v>
      </c>
      <c r="D34" s="69">
        <v>3329</v>
      </c>
      <c r="E34" s="69">
        <v>3403</v>
      </c>
      <c r="F34" s="69">
        <v>10987</v>
      </c>
      <c r="G34" s="69">
        <v>27287</v>
      </c>
      <c r="H34" s="69">
        <v>18417</v>
      </c>
      <c r="I34" s="69">
        <v>297364</v>
      </c>
      <c r="J34" s="69">
        <v>232655</v>
      </c>
      <c r="K34" s="69">
        <v>71008</v>
      </c>
      <c r="L34" s="69">
        <v>66244</v>
      </c>
      <c r="M34" s="69">
        <v>10808</v>
      </c>
      <c r="N34" s="69">
        <v>44612</v>
      </c>
      <c r="O34" s="69">
        <v>901612</v>
      </c>
      <c r="P34" s="69">
        <v>13926</v>
      </c>
      <c r="Q34" s="129">
        <v>1701651</v>
      </c>
      <c r="R34" s="141"/>
    </row>
    <row r="35" spans="2:18" ht="21" customHeight="1" x14ac:dyDescent="0.3">
      <c r="B35" s="125" t="s">
        <v>143</v>
      </c>
      <c r="C35" s="69">
        <v>0</v>
      </c>
      <c r="D35" s="69">
        <v>1349</v>
      </c>
      <c r="E35" s="69">
        <v>9730</v>
      </c>
      <c r="F35" s="69">
        <v>8821</v>
      </c>
      <c r="G35" s="69">
        <v>3483</v>
      </c>
      <c r="H35" s="69">
        <v>1765</v>
      </c>
      <c r="I35" s="69">
        <v>355130</v>
      </c>
      <c r="J35" s="69">
        <v>139781</v>
      </c>
      <c r="K35" s="69">
        <v>0</v>
      </c>
      <c r="L35" s="69">
        <v>20543</v>
      </c>
      <c r="M35" s="69">
        <v>22637</v>
      </c>
      <c r="N35" s="69">
        <v>62404</v>
      </c>
      <c r="O35" s="69">
        <v>166021</v>
      </c>
      <c r="P35" s="69">
        <v>33457</v>
      </c>
      <c r="Q35" s="129">
        <v>825120</v>
      </c>
      <c r="R35" s="141"/>
    </row>
    <row r="36" spans="2:18" ht="21" customHeight="1" x14ac:dyDescent="0.3">
      <c r="B36" s="125" t="s">
        <v>219</v>
      </c>
      <c r="C36" s="69">
        <v>0</v>
      </c>
      <c r="D36" s="69">
        <v>12056</v>
      </c>
      <c r="E36" s="69">
        <v>24751</v>
      </c>
      <c r="F36" s="69">
        <v>25386</v>
      </c>
      <c r="G36" s="69">
        <v>32242</v>
      </c>
      <c r="H36" s="69">
        <v>14518</v>
      </c>
      <c r="I36" s="69">
        <v>358392</v>
      </c>
      <c r="J36" s="69">
        <v>333681</v>
      </c>
      <c r="K36" s="69">
        <v>161264</v>
      </c>
      <c r="L36" s="69">
        <v>5888</v>
      </c>
      <c r="M36" s="69">
        <v>27745</v>
      </c>
      <c r="N36" s="69">
        <v>63392</v>
      </c>
      <c r="O36" s="69">
        <v>410474</v>
      </c>
      <c r="P36" s="69">
        <v>2621</v>
      </c>
      <c r="Q36" s="129">
        <v>1472410</v>
      </c>
      <c r="R36" s="141"/>
    </row>
    <row r="37" spans="2:18" ht="21" customHeight="1" x14ac:dyDescent="0.3">
      <c r="B37" s="125" t="s">
        <v>38</v>
      </c>
      <c r="C37" s="69">
        <v>0</v>
      </c>
      <c r="D37" s="69">
        <v>2115</v>
      </c>
      <c r="E37" s="69">
        <v>3412</v>
      </c>
      <c r="F37" s="69">
        <v>11403</v>
      </c>
      <c r="G37" s="69">
        <v>17945</v>
      </c>
      <c r="H37" s="69">
        <v>-165</v>
      </c>
      <c r="I37" s="69">
        <v>223383</v>
      </c>
      <c r="J37" s="69">
        <v>195627</v>
      </c>
      <c r="K37" s="69">
        <v>0</v>
      </c>
      <c r="L37" s="69">
        <v>2466</v>
      </c>
      <c r="M37" s="69">
        <v>51495</v>
      </c>
      <c r="N37" s="69">
        <v>30889</v>
      </c>
      <c r="O37" s="69">
        <v>89601</v>
      </c>
      <c r="P37" s="69">
        <v>-116109</v>
      </c>
      <c r="Q37" s="129">
        <v>512063</v>
      </c>
      <c r="R37" s="141"/>
    </row>
    <row r="38" spans="2:18" ht="21" customHeight="1" x14ac:dyDescent="0.3">
      <c r="B38" s="125" t="s">
        <v>39</v>
      </c>
      <c r="C38" s="69">
        <v>0</v>
      </c>
      <c r="D38" s="69">
        <v>11918</v>
      </c>
      <c r="E38" s="69">
        <v>29749</v>
      </c>
      <c r="F38" s="69">
        <v>56077</v>
      </c>
      <c r="G38" s="69">
        <v>15829</v>
      </c>
      <c r="H38" s="69">
        <v>75158</v>
      </c>
      <c r="I38" s="69">
        <v>144015</v>
      </c>
      <c r="J38" s="69">
        <v>112336</v>
      </c>
      <c r="K38" s="69">
        <v>0</v>
      </c>
      <c r="L38" s="69">
        <v>8110</v>
      </c>
      <c r="M38" s="69">
        <v>85928</v>
      </c>
      <c r="N38" s="69">
        <v>151648</v>
      </c>
      <c r="O38" s="69">
        <v>11903</v>
      </c>
      <c r="P38" s="69">
        <v>7678</v>
      </c>
      <c r="Q38" s="129">
        <v>710351</v>
      </c>
      <c r="R38" s="141"/>
    </row>
    <row r="39" spans="2:18" ht="21" customHeight="1" x14ac:dyDescent="0.3">
      <c r="B39" s="125" t="s">
        <v>40</v>
      </c>
      <c r="C39" s="69">
        <v>0</v>
      </c>
      <c r="D39" s="69">
        <v>7942</v>
      </c>
      <c r="E39" s="69">
        <v>22494</v>
      </c>
      <c r="F39" s="69">
        <v>39589</v>
      </c>
      <c r="G39" s="69">
        <v>10938</v>
      </c>
      <c r="H39" s="69">
        <v>8037</v>
      </c>
      <c r="I39" s="69">
        <v>427054</v>
      </c>
      <c r="J39" s="69">
        <v>302908</v>
      </c>
      <c r="K39" s="69">
        <v>0</v>
      </c>
      <c r="L39" s="69">
        <v>17479</v>
      </c>
      <c r="M39" s="69">
        <v>32812</v>
      </c>
      <c r="N39" s="69">
        <v>120546</v>
      </c>
      <c r="O39" s="69">
        <v>55044</v>
      </c>
      <c r="P39" s="69">
        <v>1723</v>
      </c>
      <c r="Q39" s="129">
        <v>1046567</v>
      </c>
      <c r="R39" s="141"/>
    </row>
    <row r="40" spans="2:18" ht="21" customHeight="1" x14ac:dyDescent="0.3">
      <c r="B40" s="125" t="s">
        <v>41</v>
      </c>
      <c r="C40" s="69">
        <v>0</v>
      </c>
      <c r="D40" s="69">
        <v>4665</v>
      </c>
      <c r="E40" s="69">
        <v>2804</v>
      </c>
      <c r="F40" s="69">
        <v>3997</v>
      </c>
      <c r="G40" s="69">
        <v>27288</v>
      </c>
      <c r="H40" s="69">
        <v>1550</v>
      </c>
      <c r="I40" s="69">
        <v>404512</v>
      </c>
      <c r="J40" s="69">
        <v>383246</v>
      </c>
      <c r="K40" s="69">
        <v>0</v>
      </c>
      <c r="L40" s="69">
        <v>13661</v>
      </c>
      <c r="M40" s="69">
        <v>4878</v>
      </c>
      <c r="N40" s="69">
        <v>30248</v>
      </c>
      <c r="O40" s="69">
        <v>0</v>
      </c>
      <c r="P40" s="69">
        <v>21366</v>
      </c>
      <c r="Q40" s="129">
        <v>898215</v>
      </c>
      <c r="R40" s="141"/>
    </row>
    <row r="41" spans="2:18" ht="21" customHeight="1" x14ac:dyDescent="0.3">
      <c r="B41" s="125" t="s">
        <v>42</v>
      </c>
      <c r="C41" s="69">
        <v>0</v>
      </c>
      <c r="D41" s="69">
        <v>-880</v>
      </c>
      <c r="E41" s="69">
        <v>506</v>
      </c>
      <c r="F41" s="69">
        <v>4523</v>
      </c>
      <c r="G41" s="69">
        <v>1143</v>
      </c>
      <c r="H41" s="69">
        <v>1439</v>
      </c>
      <c r="I41" s="69">
        <v>292623</v>
      </c>
      <c r="J41" s="69">
        <v>134538</v>
      </c>
      <c r="K41" s="69">
        <v>27653</v>
      </c>
      <c r="L41" s="69">
        <v>6037</v>
      </c>
      <c r="M41" s="69">
        <v>3050</v>
      </c>
      <c r="N41" s="69">
        <v>1036</v>
      </c>
      <c r="O41" s="69">
        <v>26353</v>
      </c>
      <c r="P41" s="69">
        <v>2331</v>
      </c>
      <c r="Q41" s="129">
        <v>500352</v>
      </c>
      <c r="R41" s="141"/>
    </row>
    <row r="42" spans="2:18" ht="21" customHeight="1" x14ac:dyDescent="0.3">
      <c r="B42" s="125" t="s">
        <v>43</v>
      </c>
      <c r="C42" s="69">
        <v>301</v>
      </c>
      <c r="D42" s="69">
        <v>34682</v>
      </c>
      <c r="E42" s="69">
        <v>102076</v>
      </c>
      <c r="F42" s="69">
        <v>189897</v>
      </c>
      <c r="G42" s="69">
        <v>58462</v>
      </c>
      <c r="H42" s="69">
        <v>57733</v>
      </c>
      <c r="I42" s="69">
        <v>816194</v>
      </c>
      <c r="J42" s="69">
        <v>720635</v>
      </c>
      <c r="K42" s="69">
        <v>0</v>
      </c>
      <c r="L42" s="69">
        <v>63077</v>
      </c>
      <c r="M42" s="69">
        <v>113897</v>
      </c>
      <c r="N42" s="69">
        <v>171093</v>
      </c>
      <c r="O42" s="69">
        <v>4179140</v>
      </c>
      <c r="P42" s="69">
        <v>15747</v>
      </c>
      <c r="Q42" s="129">
        <v>6522932</v>
      </c>
      <c r="R42" s="141"/>
    </row>
    <row r="43" spans="2:18" ht="21" customHeight="1" x14ac:dyDescent="0.3">
      <c r="B43" s="125" t="s">
        <v>44</v>
      </c>
      <c r="C43" s="69">
        <v>0</v>
      </c>
      <c r="D43" s="69">
        <v>71</v>
      </c>
      <c r="E43" s="69">
        <v>11</v>
      </c>
      <c r="F43" s="69">
        <v>10</v>
      </c>
      <c r="G43" s="69">
        <v>3084</v>
      </c>
      <c r="H43" s="69">
        <v>228</v>
      </c>
      <c r="I43" s="69">
        <v>242423</v>
      </c>
      <c r="J43" s="69">
        <v>68399</v>
      </c>
      <c r="K43" s="69">
        <v>736986</v>
      </c>
      <c r="L43" s="69">
        <v>192</v>
      </c>
      <c r="M43" s="69">
        <v>23</v>
      </c>
      <c r="N43" s="69">
        <v>1038</v>
      </c>
      <c r="O43" s="69">
        <v>0</v>
      </c>
      <c r="P43" s="69">
        <v>463</v>
      </c>
      <c r="Q43" s="129">
        <v>1052929</v>
      </c>
      <c r="R43" s="141"/>
    </row>
    <row r="44" spans="2:18" ht="21" customHeight="1" x14ac:dyDescent="0.3">
      <c r="B44" s="127" t="s">
        <v>45</v>
      </c>
      <c r="C44" s="128">
        <f>SUM(C7:C43)</f>
        <v>21224</v>
      </c>
      <c r="D44" s="128">
        <f t="shared" ref="D44:Q44" si="0">SUM(D7:D43)</f>
        <v>685351</v>
      </c>
      <c r="E44" s="128">
        <f t="shared" si="0"/>
        <v>956365</v>
      </c>
      <c r="F44" s="128">
        <f t="shared" si="0"/>
        <v>2452490</v>
      </c>
      <c r="G44" s="128">
        <f t="shared" si="0"/>
        <v>1292426</v>
      </c>
      <c r="H44" s="128">
        <f t="shared" si="0"/>
        <v>1462455</v>
      </c>
      <c r="I44" s="128">
        <f t="shared" si="0"/>
        <v>16861226</v>
      </c>
      <c r="J44" s="128">
        <f t="shared" si="0"/>
        <v>14208186</v>
      </c>
      <c r="K44" s="128">
        <f t="shared" si="0"/>
        <v>3385472</v>
      </c>
      <c r="L44" s="128">
        <f t="shared" si="0"/>
        <v>2168470</v>
      </c>
      <c r="M44" s="128">
        <f t="shared" si="0"/>
        <v>2376060</v>
      </c>
      <c r="N44" s="128">
        <f t="shared" si="0"/>
        <v>4994799</v>
      </c>
      <c r="O44" s="128">
        <f t="shared" si="0"/>
        <v>22059057</v>
      </c>
      <c r="P44" s="128">
        <f t="shared" si="0"/>
        <v>1277782</v>
      </c>
      <c r="Q44" s="128">
        <f t="shared" si="0"/>
        <v>74201368</v>
      </c>
      <c r="R44" s="141"/>
    </row>
    <row r="45" spans="2:18" ht="21" customHeight="1" x14ac:dyDescent="0.3">
      <c r="B45" s="282" t="s">
        <v>46</v>
      </c>
      <c r="C45" s="282"/>
      <c r="D45" s="282"/>
      <c r="E45" s="282"/>
      <c r="F45" s="282"/>
      <c r="G45" s="282"/>
      <c r="H45" s="282"/>
      <c r="I45" s="282"/>
      <c r="J45" s="282"/>
      <c r="K45" s="282"/>
      <c r="L45" s="282"/>
      <c r="M45" s="282"/>
      <c r="N45" s="282"/>
      <c r="O45" s="282"/>
      <c r="P45" s="282"/>
      <c r="Q45" s="282"/>
      <c r="R45" s="142"/>
    </row>
    <row r="46" spans="2:18" ht="21" customHeight="1" x14ac:dyDescent="0.3">
      <c r="B46" s="125" t="s">
        <v>47</v>
      </c>
      <c r="C46" s="69">
        <v>15555</v>
      </c>
      <c r="D46" s="69">
        <v>136072</v>
      </c>
      <c r="E46" s="69">
        <v>10500</v>
      </c>
      <c r="F46" s="69">
        <v>568561</v>
      </c>
      <c r="G46" s="69">
        <v>51030</v>
      </c>
      <c r="H46" s="69">
        <v>38409</v>
      </c>
      <c r="I46" s="69">
        <v>0</v>
      </c>
      <c r="J46" s="69">
        <v>57662</v>
      </c>
      <c r="K46" s="69">
        <v>0</v>
      </c>
      <c r="L46" s="69">
        <v>0</v>
      </c>
      <c r="M46" s="69">
        <v>16366</v>
      </c>
      <c r="N46" s="69">
        <v>0</v>
      </c>
      <c r="O46" s="69">
        <v>289816</v>
      </c>
      <c r="P46" s="69">
        <v>222687</v>
      </c>
      <c r="Q46" s="129">
        <v>1406658</v>
      </c>
      <c r="R46" s="141"/>
    </row>
    <row r="47" spans="2:18" ht="21" customHeight="1" x14ac:dyDescent="0.3">
      <c r="B47" s="125" t="s">
        <v>65</v>
      </c>
      <c r="C47" s="69">
        <v>5358</v>
      </c>
      <c r="D47" s="69">
        <v>232292</v>
      </c>
      <c r="E47" s="69">
        <v>0</v>
      </c>
      <c r="F47" s="69">
        <v>1169631</v>
      </c>
      <c r="G47" s="69">
        <v>14384</v>
      </c>
      <c r="H47" s="69">
        <v>142246</v>
      </c>
      <c r="I47" s="69">
        <v>0</v>
      </c>
      <c r="J47" s="69">
        <v>239502</v>
      </c>
      <c r="K47" s="69">
        <v>0</v>
      </c>
      <c r="L47" s="69">
        <v>21833</v>
      </c>
      <c r="M47" s="69">
        <v>0</v>
      </c>
      <c r="N47" s="69">
        <v>0</v>
      </c>
      <c r="O47" s="69">
        <v>573350</v>
      </c>
      <c r="P47" s="69">
        <v>389760</v>
      </c>
      <c r="Q47" s="129">
        <v>2788356</v>
      </c>
      <c r="R47" s="141"/>
    </row>
    <row r="48" spans="2:18" ht="21" customHeight="1" x14ac:dyDescent="0.3">
      <c r="B48" s="7" t="s">
        <v>258</v>
      </c>
      <c r="C48" s="69">
        <v>690</v>
      </c>
      <c r="D48" s="69">
        <v>37783</v>
      </c>
      <c r="E48" s="69">
        <v>13484</v>
      </c>
      <c r="F48" s="69">
        <v>98886</v>
      </c>
      <c r="G48" s="69">
        <v>7920</v>
      </c>
      <c r="H48" s="69">
        <v>21231</v>
      </c>
      <c r="I48" s="69">
        <v>14127</v>
      </c>
      <c r="J48" s="69">
        <v>15304</v>
      </c>
      <c r="K48" s="69">
        <v>0</v>
      </c>
      <c r="L48" s="69">
        <v>480</v>
      </c>
      <c r="M48" s="69">
        <v>25658</v>
      </c>
      <c r="N48" s="69">
        <v>1228</v>
      </c>
      <c r="O48" s="69">
        <v>28354</v>
      </c>
      <c r="P48" s="69">
        <v>31844</v>
      </c>
      <c r="Q48" s="129">
        <v>296989</v>
      </c>
      <c r="R48" s="141"/>
    </row>
    <row r="49" spans="2:19" ht="21" customHeight="1" x14ac:dyDescent="0.3">
      <c r="B49" s="125" t="s">
        <v>48</v>
      </c>
      <c r="C49" s="69">
        <v>-3651</v>
      </c>
      <c r="D49" s="69">
        <v>513394</v>
      </c>
      <c r="E49" s="69">
        <v>1785664</v>
      </c>
      <c r="F49" s="69">
        <v>248472</v>
      </c>
      <c r="G49" s="69">
        <v>109014</v>
      </c>
      <c r="H49" s="69">
        <v>324347</v>
      </c>
      <c r="I49" s="69">
        <v>59944</v>
      </c>
      <c r="J49" s="69">
        <v>523712</v>
      </c>
      <c r="K49" s="69">
        <v>0</v>
      </c>
      <c r="L49" s="69">
        <v>147255</v>
      </c>
      <c r="M49" s="69">
        <v>8840</v>
      </c>
      <c r="N49" s="69">
        <v>2707</v>
      </c>
      <c r="O49" s="69">
        <v>2339211</v>
      </c>
      <c r="P49" s="69">
        <v>4000184</v>
      </c>
      <c r="Q49" s="129">
        <v>10059094</v>
      </c>
      <c r="R49" s="141"/>
    </row>
    <row r="50" spans="2:19" ht="21" customHeight="1" x14ac:dyDescent="0.3">
      <c r="B50" s="125" t="s">
        <v>259</v>
      </c>
      <c r="C50" s="69">
        <v>1914</v>
      </c>
      <c r="D50" s="69">
        <v>37895</v>
      </c>
      <c r="E50" s="69">
        <v>-1292</v>
      </c>
      <c r="F50" s="69">
        <v>65347</v>
      </c>
      <c r="G50" s="69">
        <v>26562</v>
      </c>
      <c r="H50" s="69">
        <v>17810</v>
      </c>
      <c r="I50" s="69">
        <v>466</v>
      </c>
      <c r="J50" s="69">
        <v>661</v>
      </c>
      <c r="K50" s="69">
        <v>0</v>
      </c>
      <c r="L50" s="69">
        <v>365</v>
      </c>
      <c r="M50" s="69">
        <v>1716</v>
      </c>
      <c r="N50" s="69">
        <v>301</v>
      </c>
      <c r="O50" s="69">
        <v>0</v>
      </c>
      <c r="P50" s="69">
        <v>22591</v>
      </c>
      <c r="Q50" s="129">
        <v>174337</v>
      </c>
      <c r="R50" s="141"/>
    </row>
    <row r="51" spans="2:19" ht="21" customHeight="1" x14ac:dyDescent="0.3">
      <c r="B51" s="127" t="s">
        <v>45</v>
      </c>
      <c r="C51" s="128">
        <f>SUM(C46:C50)</f>
        <v>19866</v>
      </c>
      <c r="D51" s="128">
        <f t="shared" ref="D51:Q51" si="1">SUM(D46:D50)</f>
        <v>957436</v>
      </c>
      <c r="E51" s="128">
        <f t="shared" si="1"/>
        <v>1808356</v>
      </c>
      <c r="F51" s="128">
        <f t="shared" si="1"/>
        <v>2150897</v>
      </c>
      <c r="G51" s="128">
        <f t="shared" si="1"/>
        <v>208910</v>
      </c>
      <c r="H51" s="128">
        <f t="shared" si="1"/>
        <v>544043</v>
      </c>
      <c r="I51" s="128">
        <f t="shared" si="1"/>
        <v>74537</v>
      </c>
      <c r="J51" s="128">
        <f t="shared" si="1"/>
        <v>836841</v>
      </c>
      <c r="K51" s="128">
        <f t="shared" si="1"/>
        <v>0</v>
      </c>
      <c r="L51" s="128">
        <f t="shared" si="1"/>
        <v>169933</v>
      </c>
      <c r="M51" s="128">
        <f t="shared" si="1"/>
        <v>52580</v>
      </c>
      <c r="N51" s="128">
        <f t="shared" si="1"/>
        <v>4236</v>
      </c>
      <c r="O51" s="128">
        <f t="shared" si="1"/>
        <v>3230731</v>
      </c>
      <c r="P51" s="128">
        <f t="shared" si="1"/>
        <v>4667066</v>
      </c>
      <c r="Q51" s="128">
        <f t="shared" si="1"/>
        <v>14725434</v>
      </c>
      <c r="R51" s="141"/>
    </row>
    <row r="52" spans="2:19" ht="20.25" customHeight="1" x14ac:dyDescent="0.3">
      <c r="B52" s="283" t="s">
        <v>50</v>
      </c>
      <c r="C52" s="283"/>
      <c r="D52" s="283"/>
      <c r="E52" s="283"/>
      <c r="F52" s="283"/>
      <c r="G52" s="283"/>
      <c r="H52" s="283"/>
      <c r="I52" s="283"/>
      <c r="J52" s="283"/>
      <c r="K52" s="283"/>
      <c r="L52" s="283"/>
      <c r="M52" s="283"/>
      <c r="N52" s="283"/>
      <c r="O52" s="283"/>
      <c r="P52" s="283"/>
      <c r="Q52" s="283"/>
      <c r="R52" s="143"/>
      <c r="S52" s="5"/>
    </row>
    <row r="53" spans="2:19" x14ac:dyDescent="0.3">
      <c r="C53" s="5"/>
      <c r="D53" s="5"/>
      <c r="E53" s="5"/>
      <c r="F53" s="5"/>
      <c r="G53" s="5"/>
      <c r="H53" s="5"/>
      <c r="I53" s="5"/>
      <c r="J53" s="5"/>
      <c r="K53" s="5"/>
      <c r="L53" s="5"/>
      <c r="M53" s="5"/>
      <c r="N53" s="5"/>
      <c r="O53" s="5"/>
      <c r="P53" s="5"/>
      <c r="Q53" s="5"/>
    </row>
    <row r="54" spans="2:19" x14ac:dyDescent="0.3">
      <c r="C54" s="162"/>
      <c r="D54" s="162"/>
      <c r="E54" s="162"/>
      <c r="F54" s="162"/>
      <c r="G54" s="162"/>
      <c r="H54" s="162"/>
      <c r="I54" s="162"/>
      <c r="J54" s="162"/>
      <c r="K54" s="162"/>
      <c r="L54" s="162"/>
      <c r="M54" s="162"/>
      <c r="N54" s="162"/>
      <c r="O54" s="162"/>
      <c r="P54" s="162"/>
      <c r="Q54" s="162"/>
    </row>
  </sheetData>
  <sheetProtection algorithmName="SHA-512" hashValue="QHr0LVzftHnxIRLWNCg8Ai53QHKCDBhm6Xkmxeknz/44V5SD7dchjMl2FP8NTdrNeAUy33U2XzoMVoQI/rqBxA==" saltValue="8IsSzNhKKRQpDCpv5xp2Bw==" spinCount="100000" sheet="1" objects="1" scenarios="1"/>
  <mergeCells count="4">
    <mergeCell ref="B4:Q4"/>
    <mergeCell ref="B6:Q6"/>
    <mergeCell ref="B45:Q45"/>
    <mergeCell ref="B52:Q52"/>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9">
    <tabColor rgb="FF92D050"/>
  </sheetPr>
  <dimension ref="B3:S54"/>
  <sheetViews>
    <sheetView topLeftCell="B2" workbookViewId="0">
      <pane xSplit="1" ySplit="5" topLeftCell="N40" activePane="bottomRight" state="frozen"/>
      <selection activeCell="P49" sqref="P49"/>
      <selection pane="topRight" activeCell="P49" sqref="P49"/>
      <selection pane="bottomLeft" activeCell="P49" sqref="P49"/>
      <selection pane="bottomRight" activeCell="P49" sqref="P49"/>
    </sheetView>
  </sheetViews>
  <sheetFormatPr defaultColWidth="9.453125" defaultRowHeight="14" x14ac:dyDescent="0.3"/>
  <cols>
    <col min="1" max="1" width="12.453125" style="4" customWidth="1"/>
    <col min="2" max="2" width="51.453125" style="4" customWidth="1"/>
    <col min="3" max="17" width="21.54296875" style="4" customWidth="1"/>
    <col min="18" max="19" width="6.453125" style="4" bestFit="1" customWidth="1"/>
    <col min="20" max="20" width="13.54296875" style="4" customWidth="1"/>
    <col min="21" max="16384" width="9.453125" style="4"/>
  </cols>
  <sheetData>
    <row r="3" spans="2:18" ht="5.25" customHeight="1" x14ac:dyDescent="0.3"/>
    <row r="4" spans="2:18" ht="16.5" customHeight="1" x14ac:dyDescent="0.3">
      <c r="B4" s="280" t="s">
        <v>309</v>
      </c>
      <c r="C4" s="280"/>
      <c r="D4" s="280"/>
      <c r="E4" s="280"/>
      <c r="F4" s="280"/>
      <c r="G4" s="280"/>
      <c r="H4" s="280"/>
      <c r="I4" s="280"/>
      <c r="J4" s="280"/>
      <c r="K4" s="280"/>
      <c r="L4" s="280"/>
      <c r="M4" s="280"/>
      <c r="N4" s="280"/>
      <c r="O4" s="280"/>
      <c r="P4" s="280"/>
      <c r="Q4" s="280"/>
      <c r="R4" s="130"/>
    </row>
    <row r="5" spans="2:18" ht="16.5" customHeight="1" x14ac:dyDescent="0.3">
      <c r="B5" s="64" t="s">
        <v>0</v>
      </c>
      <c r="C5" s="66" t="s">
        <v>201</v>
      </c>
      <c r="D5" s="66" t="s">
        <v>202</v>
      </c>
      <c r="E5" s="66" t="s">
        <v>203</v>
      </c>
      <c r="F5" s="66" t="s">
        <v>204</v>
      </c>
      <c r="G5" s="66" t="s">
        <v>205</v>
      </c>
      <c r="H5" s="66" t="s">
        <v>206</v>
      </c>
      <c r="I5" s="66" t="s">
        <v>207</v>
      </c>
      <c r="J5" s="66" t="s">
        <v>208</v>
      </c>
      <c r="K5" s="66" t="s">
        <v>209</v>
      </c>
      <c r="L5" s="66" t="s">
        <v>210</v>
      </c>
      <c r="M5" s="66" t="s">
        <v>211</v>
      </c>
      <c r="N5" s="66" t="s">
        <v>212</v>
      </c>
      <c r="O5" s="66" t="s">
        <v>213</v>
      </c>
      <c r="P5" s="66" t="s">
        <v>214</v>
      </c>
      <c r="Q5" s="66" t="s">
        <v>215</v>
      </c>
      <c r="R5" s="140"/>
    </row>
    <row r="6" spans="2:18" ht="16.5" customHeight="1" x14ac:dyDescent="0.3">
      <c r="B6" s="281" t="s">
        <v>16</v>
      </c>
      <c r="C6" s="281"/>
      <c r="D6" s="281"/>
      <c r="E6" s="281"/>
      <c r="F6" s="281"/>
      <c r="G6" s="281"/>
      <c r="H6" s="281"/>
      <c r="I6" s="281"/>
      <c r="J6" s="281"/>
      <c r="K6" s="281"/>
      <c r="L6" s="281"/>
      <c r="M6" s="281"/>
      <c r="N6" s="281"/>
      <c r="O6" s="281"/>
      <c r="P6" s="281"/>
      <c r="Q6" s="281"/>
      <c r="R6" s="140"/>
    </row>
    <row r="7" spans="2:18" ht="16.5" customHeight="1" x14ac:dyDescent="0.3">
      <c r="B7" s="125" t="s">
        <v>17</v>
      </c>
      <c r="C7" s="69">
        <v>0</v>
      </c>
      <c r="D7" s="69">
        <v>-2914</v>
      </c>
      <c r="E7" s="69">
        <v>241</v>
      </c>
      <c r="F7" s="69">
        <v>1592</v>
      </c>
      <c r="G7" s="69">
        <v>900</v>
      </c>
      <c r="H7" s="69">
        <v>19</v>
      </c>
      <c r="I7" s="69">
        <v>0</v>
      </c>
      <c r="J7" s="69">
        <v>0</v>
      </c>
      <c r="K7" s="69">
        <v>0</v>
      </c>
      <c r="L7" s="69">
        <v>4453</v>
      </c>
      <c r="M7" s="69">
        <v>424</v>
      </c>
      <c r="N7" s="69">
        <v>16125</v>
      </c>
      <c r="O7" s="69">
        <v>-168228</v>
      </c>
      <c r="P7" s="69">
        <v>-1759</v>
      </c>
      <c r="Q7" s="129">
        <v>-149147</v>
      </c>
      <c r="R7" s="141"/>
    </row>
    <row r="8" spans="2:18" ht="16.5" customHeight="1" x14ac:dyDescent="0.3">
      <c r="B8" s="125" t="s">
        <v>18</v>
      </c>
      <c r="C8" s="69">
        <v>0</v>
      </c>
      <c r="D8" s="69">
        <v>3415</v>
      </c>
      <c r="E8" s="69">
        <v>155</v>
      </c>
      <c r="F8" s="69">
        <v>-10381</v>
      </c>
      <c r="G8" s="69">
        <v>2971</v>
      </c>
      <c r="H8" s="69">
        <v>148</v>
      </c>
      <c r="I8" s="69">
        <v>39487</v>
      </c>
      <c r="J8" s="69">
        <v>22239</v>
      </c>
      <c r="K8" s="69">
        <v>0</v>
      </c>
      <c r="L8" s="69">
        <v>-109</v>
      </c>
      <c r="M8" s="69">
        <v>1586</v>
      </c>
      <c r="N8" s="69">
        <v>3816</v>
      </c>
      <c r="O8" s="69">
        <v>0</v>
      </c>
      <c r="P8" s="69">
        <v>132</v>
      </c>
      <c r="Q8" s="129">
        <v>63461</v>
      </c>
      <c r="R8" s="141"/>
    </row>
    <row r="9" spans="2:18" ht="16.5" customHeight="1" x14ac:dyDescent="0.3">
      <c r="B9" s="125" t="s">
        <v>19</v>
      </c>
      <c r="C9" s="69">
        <v>4188</v>
      </c>
      <c r="D9" s="69">
        <v>-18673</v>
      </c>
      <c r="E9" s="69">
        <v>-8863</v>
      </c>
      <c r="F9" s="69">
        <v>-66493</v>
      </c>
      <c r="G9" s="69">
        <v>-67448</v>
      </c>
      <c r="H9" s="69">
        <v>-5133</v>
      </c>
      <c r="I9" s="69">
        <v>-137672</v>
      </c>
      <c r="J9" s="69">
        <v>-28359</v>
      </c>
      <c r="K9" s="69">
        <v>0</v>
      </c>
      <c r="L9" s="69">
        <v>-28206</v>
      </c>
      <c r="M9" s="69">
        <v>-41809</v>
      </c>
      <c r="N9" s="69">
        <v>-11932</v>
      </c>
      <c r="O9" s="69">
        <v>0</v>
      </c>
      <c r="P9" s="69">
        <v>0</v>
      </c>
      <c r="Q9" s="129">
        <v>-410399</v>
      </c>
      <c r="R9" s="141"/>
    </row>
    <row r="10" spans="2:18" ht="16.5" customHeight="1" x14ac:dyDescent="0.3">
      <c r="B10" s="125" t="s">
        <v>145</v>
      </c>
      <c r="C10" s="69">
        <v>-960</v>
      </c>
      <c r="D10" s="69">
        <v>-825</v>
      </c>
      <c r="E10" s="69">
        <v>2136</v>
      </c>
      <c r="F10" s="69">
        <v>7295</v>
      </c>
      <c r="G10" s="69">
        <v>-1413</v>
      </c>
      <c r="H10" s="69">
        <v>6777</v>
      </c>
      <c r="I10" s="69">
        <v>16176</v>
      </c>
      <c r="J10" s="69">
        <v>12605</v>
      </c>
      <c r="K10" s="69">
        <v>0</v>
      </c>
      <c r="L10" s="69">
        <v>685</v>
      </c>
      <c r="M10" s="69">
        <v>-297</v>
      </c>
      <c r="N10" s="69">
        <v>11854</v>
      </c>
      <c r="O10" s="69">
        <v>-5956</v>
      </c>
      <c r="P10" s="69">
        <v>-742</v>
      </c>
      <c r="Q10" s="129">
        <v>47334</v>
      </c>
      <c r="R10" s="141"/>
    </row>
    <row r="11" spans="2:18" ht="16.5" customHeight="1" x14ac:dyDescent="0.3">
      <c r="B11" s="125" t="s">
        <v>20</v>
      </c>
      <c r="C11" s="69">
        <v>-2986</v>
      </c>
      <c r="D11" s="69">
        <v>-2161</v>
      </c>
      <c r="E11" s="69">
        <v>7652</v>
      </c>
      <c r="F11" s="69">
        <v>5136</v>
      </c>
      <c r="G11" s="69">
        <v>7187</v>
      </c>
      <c r="H11" s="69">
        <v>9997</v>
      </c>
      <c r="I11" s="69">
        <v>101465</v>
      </c>
      <c r="J11" s="69">
        <v>106430</v>
      </c>
      <c r="K11" s="69">
        <v>0</v>
      </c>
      <c r="L11" s="69">
        <v>29537</v>
      </c>
      <c r="M11" s="69">
        <v>15261</v>
      </c>
      <c r="N11" s="69">
        <v>75924</v>
      </c>
      <c r="O11" s="69">
        <v>23948</v>
      </c>
      <c r="P11" s="69">
        <v>-7228</v>
      </c>
      <c r="Q11" s="129">
        <v>370162</v>
      </c>
      <c r="R11" s="141"/>
    </row>
    <row r="12" spans="2:18" ht="16.5" customHeight="1" x14ac:dyDescent="0.3">
      <c r="B12" s="125" t="s">
        <v>139</v>
      </c>
      <c r="C12" s="69">
        <v>0</v>
      </c>
      <c r="D12" s="69">
        <v>-12862</v>
      </c>
      <c r="E12" s="69">
        <v>8459</v>
      </c>
      <c r="F12" s="69">
        <v>15707</v>
      </c>
      <c r="G12" s="69">
        <v>5587</v>
      </c>
      <c r="H12" s="69">
        <v>-11123</v>
      </c>
      <c r="I12" s="69">
        <v>105428</v>
      </c>
      <c r="J12" s="69">
        <v>88474</v>
      </c>
      <c r="K12" s="69">
        <v>0</v>
      </c>
      <c r="L12" s="69">
        <v>61647</v>
      </c>
      <c r="M12" s="69">
        <v>20172</v>
      </c>
      <c r="N12" s="69">
        <v>32521</v>
      </c>
      <c r="O12" s="69">
        <v>147379</v>
      </c>
      <c r="P12" s="69">
        <v>55490</v>
      </c>
      <c r="Q12" s="129">
        <v>516878</v>
      </c>
      <c r="R12" s="141"/>
    </row>
    <row r="13" spans="2:18" ht="16.5" customHeight="1" x14ac:dyDescent="0.3">
      <c r="B13" s="125" t="s">
        <v>21</v>
      </c>
      <c r="C13" s="69">
        <v>0</v>
      </c>
      <c r="D13" s="69">
        <v>-30923</v>
      </c>
      <c r="E13" s="69">
        <v>12268</v>
      </c>
      <c r="F13" s="69">
        <v>-85340</v>
      </c>
      <c r="G13" s="69">
        <v>80085</v>
      </c>
      <c r="H13" s="69">
        <v>9655</v>
      </c>
      <c r="I13" s="69">
        <v>149396</v>
      </c>
      <c r="J13" s="69">
        <v>162854</v>
      </c>
      <c r="K13" s="69">
        <v>0</v>
      </c>
      <c r="L13" s="69">
        <v>25859</v>
      </c>
      <c r="M13" s="69">
        <v>57191</v>
      </c>
      <c r="N13" s="69">
        <v>48029</v>
      </c>
      <c r="O13" s="69">
        <v>220405</v>
      </c>
      <c r="P13" s="69">
        <v>-26164</v>
      </c>
      <c r="Q13" s="129">
        <v>623314</v>
      </c>
      <c r="R13" s="141"/>
    </row>
    <row r="14" spans="2:18" ht="16.5" customHeight="1" x14ac:dyDescent="0.3">
      <c r="B14" s="125" t="s">
        <v>22</v>
      </c>
      <c r="C14" s="69">
        <v>0</v>
      </c>
      <c r="D14" s="69">
        <v>3779</v>
      </c>
      <c r="E14" s="69">
        <v>171</v>
      </c>
      <c r="F14" s="69">
        <v>20341</v>
      </c>
      <c r="G14" s="69">
        <v>3917</v>
      </c>
      <c r="H14" s="69">
        <v>983</v>
      </c>
      <c r="I14" s="69">
        <v>10586</v>
      </c>
      <c r="J14" s="69">
        <v>7962</v>
      </c>
      <c r="K14" s="69">
        <v>0</v>
      </c>
      <c r="L14" s="69">
        <v>1449</v>
      </c>
      <c r="M14" s="69">
        <v>8772</v>
      </c>
      <c r="N14" s="69">
        <v>9427</v>
      </c>
      <c r="O14" s="69">
        <v>0</v>
      </c>
      <c r="P14" s="69">
        <v>-1125</v>
      </c>
      <c r="Q14" s="129">
        <v>66261</v>
      </c>
      <c r="R14" s="141"/>
    </row>
    <row r="15" spans="2:18" ht="16.5" customHeight="1" x14ac:dyDescent="0.3">
      <c r="B15" s="125" t="s">
        <v>23</v>
      </c>
      <c r="C15" s="69">
        <v>0</v>
      </c>
      <c r="D15" s="69">
        <v>0</v>
      </c>
      <c r="E15" s="69">
        <v>0</v>
      </c>
      <c r="F15" s="69">
        <v>0</v>
      </c>
      <c r="G15" s="69">
        <v>0</v>
      </c>
      <c r="H15" s="69">
        <v>0</v>
      </c>
      <c r="I15" s="69">
        <v>12720</v>
      </c>
      <c r="J15" s="69">
        <v>4139</v>
      </c>
      <c r="K15" s="69">
        <v>226432</v>
      </c>
      <c r="L15" s="69">
        <v>0</v>
      </c>
      <c r="M15" s="69">
        <v>0</v>
      </c>
      <c r="N15" s="69">
        <v>0</v>
      </c>
      <c r="O15" s="69">
        <v>0</v>
      </c>
      <c r="P15" s="69">
        <v>0</v>
      </c>
      <c r="Q15" s="129">
        <v>243292</v>
      </c>
      <c r="R15" s="141"/>
    </row>
    <row r="16" spans="2:18" ht="16.5" customHeight="1" x14ac:dyDescent="0.3">
      <c r="B16" s="125" t="s">
        <v>24</v>
      </c>
      <c r="C16" s="69">
        <v>-4038</v>
      </c>
      <c r="D16" s="69">
        <v>-3552</v>
      </c>
      <c r="E16" s="69">
        <v>1430</v>
      </c>
      <c r="F16" s="69">
        <v>-4576</v>
      </c>
      <c r="G16" s="69">
        <v>3773</v>
      </c>
      <c r="H16" s="69">
        <v>-274</v>
      </c>
      <c r="I16" s="69">
        <v>54739</v>
      </c>
      <c r="J16" s="69">
        <v>42583</v>
      </c>
      <c r="K16" s="69">
        <v>4283</v>
      </c>
      <c r="L16" s="69">
        <v>1075</v>
      </c>
      <c r="M16" s="69">
        <v>-2671</v>
      </c>
      <c r="N16" s="69">
        <v>31493</v>
      </c>
      <c r="O16" s="69">
        <v>0</v>
      </c>
      <c r="P16" s="69">
        <v>-2420</v>
      </c>
      <c r="Q16" s="129">
        <v>121845</v>
      </c>
      <c r="R16" s="141"/>
    </row>
    <row r="17" spans="2:18" ht="16.5" customHeight="1" x14ac:dyDescent="0.3">
      <c r="B17" s="125" t="s">
        <v>25</v>
      </c>
      <c r="C17" s="69">
        <v>0</v>
      </c>
      <c r="D17" s="69">
        <v>-5884</v>
      </c>
      <c r="E17" s="69">
        <v>3866</v>
      </c>
      <c r="F17" s="69">
        <v>10633</v>
      </c>
      <c r="G17" s="69">
        <v>3391</v>
      </c>
      <c r="H17" s="69">
        <v>5009</v>
      </c>
      <c r="I17" s="69">
        <v>41213</v>
      </c>
      <c r="J17" s="69">
        <v>46294</v>
      </c>
      <c r="K17" s="69">
        <v>0</v>
      </c>
      <c r="L17" s="69">
        <v>12622</v>
      </c>
      <c r="M17" s="69">
        <v>3690</v>
      </c>
      <c r="N17" s="69">
        <v>16638</v>
      </c>
      <c r="O17" s="69">
        <v>-6040</v>
      </c>
      <c r="P17" s="69">
        <v>-6740</v>
      </c>
      <c r="Q17" s="129">
        <v>124693</v>
      </c>
      <c r="R17" s="141"/>
    </row>
    <row r="18" spans="2:18" ht="16.5" customHeight="1" x14ac:dyDescent="0.3">
      <c r="B18" s="125" t="s">
        <v>26</v>
      </c>
      <c r="C18" s="69">
        <v>-1188</v>
      </c>
      <c r="D18" s="69">
        <v>48999</v>
      </c>
      <c r="E18" s="69">
        <v>-56325</v>
      </c>
      <c r="F18" s="69">
        <v>174276</v>
      </c>
      <c r="G18" s="69">
        <v>-277959</v>
      </c>
      <c r="H18" s="69">
        <v>8705</v>
      </c>
      <c r="I18" s="69">
        <v>45059</v>
      </c>
      <c r="J18" s="69">
        <v>46189</v>
      </c>
      <c r="K18" s="69">
        <v>8070</v>
      </c>
      <c r="L18" s="69">
        <v>13526</v>
      </c>
      <c r="M18" s="69">
        <v>30586</v>
      </c>
      <c r="N18" s="69">
        <v>8875</v>
      </c>
      <c r="O18" s="69">
        <v>204446</v>
      </c>
      <c r="P18" s="69">
        <v>-245842</v>
      </c>
      <c r="Q18" s="129">
        <v>7416</v>
      </c>
      <c r="R18" s="141"/>
    </row>
    <row r="19" spans="2:18" ht="16.5" customHeight="1" x14ac:dyDescent="0.3">
      <c r="B19" s="125" t="s">
        <v>27</v>
      </c>
      <c r="C19" s="69">
        <v>0</v>
      </c>
      <c r="D19" s="69">
        <v>14039</v>
      </c>
      <c r="E19" s="69">
        <v>10511</v>
      </c>
      <c r="F19" s="69">
        <v>54116</v>
      </c>
      <c r="G19" s="69">
        <v>10072</v>
      </c>
      <c r="H19" s="69">
        <v>28170</v>
      </c>
      <c r="I19" s="69">
        <v>105724</v>
      </c>
      <c r="J19" s="69">
        <v>103665</v>
      </c>
      <c r="K19" s="69">
        <v>0</v>
      </c>
      <c r="L19" s="69">
        <v>7030</v>
      </c>
      <c r="M19" s="69">
        <v>24974</v>
      </c>
      <c r="N19" s="69">
        <v>73296</v>
      </c>
      <c r="O19" s="69">
        <v>0</v>
      </c>
      <c r="P19" s="69">
        <v>4258</v>
      </c>
      <c r="Q19" s="129">
        <v>435855</v>
      </c>
      <c r="R19" s="141"/>
    </row>
    <row r="20" spans="2:18" ht="16.5" customHeight="1" x14ac:dyDescent="0.3">
      <c r="B20" s="125" t="s">
        <v>28</v>
      </c>
      <c r="C20" s="69">
        <v>-2536</v>
      </c>
      <c r="D20" s="69">
        <v>-5672</v>
      </c>
      <c r="E20" s="69">
        <v>17284</v>
      </c>
      <c r="F20" s="69">
        <v>-10529</v>
      </c>
      <c r="G20" s="69">
        <v>14650</v>
      </c>
      <c r="H20" s="69">
        <v>10192</v>
      </c>
      <c r="I20" s="69">
        <v>54691</v>
      </c>
      <c r="J20" s="69">
        <v>45194</v>
      </c>
      <c r="K20" s="69">
        <v>0</v>
      </c>
      <c r="L20" s="69">
        <v>21786</v>
      </c>
      <c r="M20" s="69">
        <v>11291</v>
      </c>
      <c r="N20" s="69">
        <v>46415</v>
      </c>
      <c r="O20" s="69">
        <v>-98608</v>
      </c>
      <c r="P20" s="69">
        <v>2678</v>
      </c>
      <c r="Q20" s="129">
        <v>106835</v>
      </c>
      <c r="R20" s="141"/>
    </row>
    <row r="21" spans="2:18" ht="16.5" customHeight="1" x14ac:dyDescent="0.3">
      <c r="B21" s="125" t="s">
        <v>29</v>
      </c>
      <c r="C21" s="69">
        <v>-31493</v>
      </c>
      <c r="D21" s="69">
        <v>3230</v>
      </c>
      <c r="E21" s="69">
        <v>10034</v>
      </c>
      <c r="F21" s="69">
        <v>-20274</v>
      </c>
      <c r="G21" s="69">
        <v>-32</v>
      </c>
      <c r="H21" s="69">
        <v>9349</v>
      </c>
      <c r="I21" s="69">
        <v>74138</v>
      </c>
      <c r="J21" s="69">
        <v>34234</v>
      </c>
      <c r="K21" s="69">
        <v>0</v>
      </c>
      <c r="L21" s="69">
        <v>2096</v>
      </c>
      <c r="M21" s="69">
        <v>18793</v>
      </c>
      <c r="N21" s="69">
        <v>55342</v>
      </c>
      <c r="O21" s="69">
        <v>9512</v>
      </c>
      <c r="P21" s="69">
        <v>-7909</v>
      </c>
      <c r="Q21" s="129">
        <v>157021</v>
      </c>
      <c r="R21" s="141"/>
    </row>
    <row r="22" spans="2:18" ht="16.5" customHeight="1" x14ac:dyDescent="0.3">
      <c r="B22" s="125" t="s">
        <v>30</v>
      </c>
      <c r="C22" s="69">
        <v>0</v>
      </c>
      <c r="D22" s="69">
        <v>2268</v>
      </c>
      <c r="E22" s="69">
        <v>2105</v>
      </c>
      <c r="F22" s="69">
        <v>5793</v>
      </c>
      <c r="G22" s="69">
        <v>2226</v>
      </c>
      <c r="H22" s="69">
        <v>7405</v>
      </c>
      <c r="I22" s="69">
        <v>21127</v>
      </c>
      <c r="J22" s="69">
        <v>14850</v>
      </c>
      <c r="K22" s="69">
        <v>0</v>
      </c>
      <c r="L22" s="69">
        <v>1381</v>
      </c>
      <c r="M22" s="69">
        <v>7687</v>
      </c>
      <c r="N22" s="69">
        <v>18915</v>
      </c>
      <c r="O22" s="69">
        <v>0</v>
      </c>
      <c r="P22" s="69">
        <v>-6011</v>
      </c>
      <c r="Q22" s="129">
        <v>77746</v>
      </c>
      <c r="R22" s="141"/>
    </row>
    <row r="23" spans="2:18" ht="16.5" customHeight="1" x14ac:dyDescent="0.3">
      <c r="B23" s="125" t="s">
        <v>31</v>
      </c>
      <c r="C23" s="69">
        <v>0</v>
      </c>
      <c r="D23" s="69">
        <v>0</v>
      </c>
      <c r="E23" s="69">
        <v>0</v>
      </c>
      <c r="F23" s="69">
        <v>0</v>
      </c>
      <c r="G23" s="69">
        <v>0</v>
      </c>
      <c r="H23" s="69">
        <v>0</v>
      </c>
      <c r="I23" s="69">
        <v>0</v>
      </c>
      <c r="J23" s="69">
        <v>0</v>
      </c>
      <c r="K23" s="69">
        <v>0</v>
      </c>
      <c r="L23" s="69">
        <v>0</v>
      </c>
      <c r="M23" s="69">
        <v>0</v>
      </c>
      <c r="N23" s="69">
        <v>0</v>
      </c>
      <c r="O23" s="69">
        <v>0</v>
      </c>
      <c r="P23" s="69">
        <v>0</v>
      </c>
      <c r="Q23" s="129">
        <v>0</v>
      </c>
      <c r="R23" s="141"/>
    </row>
    <row r="24" spans="2:18" ht="16.5" customHeight="1" x14ac:dyDescent="0.3">
      <c r="B24" s="125" t="s">
        <v>32</v>
      </c>
      <c r="C24" s="69">
        <v>-898</v>
      </c>
      <c r="D24" s="69">
        <v>-8833</v>
      </c>
      <c r="E24" s="69">
        <v>4376</v>
      </c>
      <c r="F24" s="69">
        <v>-4704</v>
      </c>
      <c r="G24" s="69">
        <v>2405</v>
      </c>
      <c r="H24" s="69">
        <v>2100</v>
      </c>
      <c r="I24" s="69">
        <v>87227</v>
      </c>
      <c r="J24" s="69">
        <v>46919</v>
      </c>
      <c r="K24" s="69">
        <v>0</v>
      </c>
      <c r="L24" s="69">
        <v>29658</v>
      </c>
      <c r="M24" s="69">
        <v>4936</v>
      </c>
      <c r="N24" s="69">
        <v>32209</v>
      </c>
      <c r="O24" s="69">
        <v>130527</v>
      </c>
      <c r="P24" s="69">
        <v>3907</v>
      </c>
      <c r="Q24" s="129">
        <v>329830</v>
      </c>
      <c r="R24" s="141"/>
    </row>
    <row r="25" spans="2:18" ht="16.5" customHeight="1" x14ac:dyDescent="0.3">
      <c r="B25" s="125" t="s">
        <v>33</v>
      </c>
      <c r="C25" s="69">
        <v>0</v>
      </c>
      <c r="D25" s="69">
        <v>-14361</v>
      </c>
      <c r="E25" s="69">
        <v>5274</v>
      </c>
      <c r="F25" s="69">
        <v>-35203</v>
      </c>
      <c r="G25" s="69">
        <v>-419</v>
      </c>
      <c r="H25" s="69">
        <v>22116</v>
      </c>
      <c r="I25" s="69">
        <v>25208</v>
      </c>
      <c r="J25" s="69">
        <v>41028</v>
      </c>
      <c r="K25" s="69">
        <v>0</v>
      </c>
      <c r="L25" s="69">
        <v>-2676</v>
      </c>
      <c r="M25" s="69">
        <v>-16814</v>
      </c>
      <c r="N25" s="69">
        <v>59751</v>
      </c>
      <c r="O25" s="69">
        <v>10796</v>
      </c>
      <c r="P25" s="69">
        <v>-10658</v>
      </c>
      <c r="Q25" s="129">
        <v>84042</v>
      </c>
      <c r="R25" s="141"/>
    </row>
    <row r="26" spans="2:18" ht="16.5" customHeight="1" x14ac:dyDescent="0.3">
      <c r="B26" s="125" t="s">
        <v>34</v>
      </c>
      <c r="C26" s="69">
        <v>0</v>
      </c>
      <c r="D26" s="69">
        <v>-5735</v>
      </c>
      <c r="E26" s="69">
        <v>2105</v>
      </c>
      <c r="F26" s="69">
        <v>-3479</v>
      </c>
      <c r="G26" s="69">
        <v>3120</v>
      </c>
      <c r="H26" s="69">
        <v>-401</v>
      </c>
      <c r="I26" s="69">
        <v>40139</v>
      </c>
      <c r="J26" s="69">
        <v>26594</v>
      </c>
      <c r="K26" s="69">
        <v>0</v>
      </c>
      <c r="L26" s="69">
        <v>1490</v>
      </c>
      <c r="M26" s="69">
        <v>-2206</v>
      </c>
      <c r="N26" s="69">
        <v>6847</v>
      </c>
      <c r="O26" s="69">
        <v>0</v>
      </c>
      <c r="P26" s="69">
        <v>7375</v>
      </c>
      <c r="Q26" s="129">
        <v>75847</v>
      </c>
      <c r="R26" s="141"/>
    </row>
    <row r="27" spans="2:18" ht="16.5" customHeight="1" x14ac:dyDescent="0.3">
      <c r="B27" s="125" t="s">
        <v>35</v>
      </c>
      <c r="C27" s="69">
        <v>0</v>
      </c>
      <c r="D27" s="69">
        <v>2054</v>
      </c>
      <c r="E27" s="69">
        <v>1564</v>
      </c>
      <c r="F27" s="69">
        <v>2329</v>
      </c>
      <c r="G27" s="69">
        <v>9468</v>
      </c>
      <c r="H27" s="69">
        <v>1020</v>
      </c>
      <c r="I27" s="69">
        <v>41094</v>
      </c>
      <c r="J27" s="69">
        <v>69134</v>
      </c>
      <c r="K27" s="69">
        <v>0</v>
      </c>
      <c r="L27" s="69">
        <v>3917</v>
      </c>
      <c r="M27" s="69">
        <v>3355</v>
      </c>
      <c r="N27" s="69">
        <v>10040</v>
      </c>
      <c r="O27" s="69">
        <v>126065</v>
      </c>
      <c r="P27" s="69">
        <v>8033</v>
      </c>
      <c r="Q27" s="129">
        <v>278074</v>
      </c>
      <c r="R27" s="141"/>
    </row>
    <row r="28" spans="2:18" ht="16.5" customHeight="1" x14ac:dyDescent="0.3">
      <c r="B28" s="125" t="s">
        <v>36</v>
      </c>
      <c r="C28" s="69">
        <v>-37</v>
      </c>
      <c r="D28" s="69">
        <v>-97</v>
      </c>
      <c r="E28" s="69">
        <v>3790</v>
      </c>
      <c r="F28" s="69">
        <v>-39693</v>
      </c>
      <c r="G28" s="69">
        <v>4746</v>
      </c>
      <c r="H28" s="69">
        <v>20461</v>
      </c>
      <c r="I28" s="69">
        <v>29736</v>
      </c>
      <c r="J28" s="69">
        <v>29123</v>
      </c>
      <c r="K28" s="69">
        <v>0</v>
      </c>
      <c r="L28" s="69">
        <v>2453</v>
      </c>
      <c r="M28" s="69">
        <v>-1777</v>
      </c>
      <c r="N28" s="69">
        <v>51242</v>
      </c>
      <c r="O28" s="69">
        <v>0</v>
      </c>
      <c r="P28" s="69">
        <v>-23928</v>
      </c>
      <c r="Q28" s="129">
        <v>76020</v>
      </c>
      <c r="R28" s="141"/>
    </row>
    <row r="29" spans="2:18" ht="16.5" customHeight="1" x14ac:dyDescent="0.3">
      <c r="B29" s="125" t="s">
        <v>199</v>
      </c>
      <c r="C29" s="69">
        <v>0</v>
      </c>
      <c r="D29" s="69">
        <v>4195</v>
      </c>
      <c r="E29" s="69">
        <v>748</v>
      </c>
      <c r="F29" s="69">
        <v>-709</v>
      </c>
      <c r="G29" s="69">
        <v>3799</v>
      </c>
      <c r="H29" s="69">
        <v>1305</v>
      </c>
      <c r="I29" s="69">
        <v>29598</v>
      </c>
      <c r="J29" s="69">
        <v>18636</v>
      </c>
      <c r="K29" s="69">
        <v>0</v>
      </c>
      <c r="L29" s="69">
        <v>-2850</v>
      </c>
      <c r="M29" s="69">
        <v>2031</v>
      </c>
      <c r="N29" s="69">
        <v>15774</v>
      </c>
      <c r="O29" s="69">
        <v>0</v>
      </c>
      <c r="P29" s="69">
        <v>-6522</v>
      </c>
      <c r="Q29" s="129">
        <v>66003</v>
      </c>
      <c r="R29" s="141"/>
    </row>
    <row r="30" spans="2:18" ht="16.5" customHeight="1" x14ac:dyDescent="0.3">
      <c r="B30" s="125" t="s">
        <v>200</v>
      </c>
      <c r="C30" s="69">
        <v>-6566</v>
      </c>
      <c r="D30" s="69">
        <v>685</v>
      </c>
      <c r="E30" s="69">
        <v>825</v>
      </c>
      <c r="F30" s="69">
        <v>2956</v>
      </c>
      <c r="G30" s="69">
        <v>6724</v>
      </c>
      <c r="H30" s="69">
        <v>524</v>
      </c>
      <c r="I30" s="69">
        <v>11588</v>
      </c>
      <c r="J30" s="69">
        <v>7755</v>
      </c>
      <c r="K30" s="69">
        <v>0</v>
      </c>
      <c r="L30" s="69">
        <v>1295</v>
      </c>
      <c r="M30" s="69">
        <v>1536</v>
      </c>
      <c r="N30" s="69">
        <v>2566</v>
      </c>
      <c r="O30" s="69">
        <v>0</v>
      </c>
      <c r="P30" s="69">
        <v>387</v>
      </c>
      <c r="Q30" s="129">
        <v>30277</v>
      </c>
      <c r="R30" s="141"/>
    </row>
    <row r="31" spans="2:18" ht="16.5" customHeight="1" x14ac:dyDescent="0.3">
      <c r="B31" s="125" t="s">
        <v>37</v>
      </c>
      <c r="C31" s="69">
        <v>0</v>
      </c>
      <c r="D31" s="69">
        <v>-5013</v>
      </c>
      <c r="E31" s="69">
        <v>5279</v>
      </c>
      <c r="F31" s="69">
        <v>-7383</v>
      </c>
      <c r="G31" s="69">
        <v>184</v>
      </c>
      <c r="H31" s="69">
        <v>2271</v>
      </c>
      <c r="I31" s="69">
        <v>57747</v>
      </c>
      <c r="J31" s="69">
        <v>58151</v>
      </c>
      <c r="K31" s="69">
        <v>0</v>
      </c>
      <c r="L31" s="69">
        <v>475</v>
      </c>
      <c r="M31" s="69">
        <v>-160</v>
      </c>
      <c r="N31" s="69">
        <v>42776</v>
      </c>
      <c r="O31" s="69">
        <v>0</v>
      </c>
      <c r="P31" s="69">
        <v>-2254</v>
      </c>
      <c r="Q31" s="129">
        <v>152073</v>
      </c>
      <c r="R31" s="141"/>
    </row>
    <row r="32" spans="2:18" ht="16.5" customHeight="1" x14ac:dyDescent="0.3">
      <c r="B32" s="125" t="s">
        <v>141</v>
      </c>
      <c r="C32" s="69">
        <v>0</v>
      </c>
      <c r="D32" s="69">
        <v>1103</v>
      </c>
      <c r="E32" s="69">
        <v>1367</v>
      </c>
      <c r="F32" s="69">
        <v>13174</v>
      </c>
      <c r="G32" s="69">
        <v>2397</v>
      </c>
      <c r="H32" s="69">
        <v>245</v>
      </c>
      <c r="I32" s="69">
        <v>29210</v>
      </c>
      <c r="J32" s="69">
        <v>22701</v>
      </c>
      <c r="K32" s="69">
        <v>0</v>
      </c>
      <c r="L32" s="69">
        <v>8619</v>
      </c>
      <c r="M32" s="69">
        <v>5213</v>
      </c>
      <c r="N32" s="69">
        <v>10667</v>
      </c>
      <c r="O32" s="69">
        <v>1516</v>
      </c>
      <c r="P32" s="69">
        <v>-51</v>
      </c>
      <c r="Q32" s="129">
        <v>96163</v>
      </c>
      <c r="R32" s="141"/>
    </row>
    <row r="33" spans="2:18" ht="16.5" customHeight="1" x14ac:dyDescent="0.3">
      <c r="B33" s="125" t="s">
        <v>218</v>
      </c>
      <c r="C33" s="69">
        <v>0</v>
      </c>
      <c r="D33" s="69">
        <v>-272</v>
      </c>
      <c r="E33" s="69">
        <v>25</v>
      </c>
      <c r="F33" s="69">
        <v>-2328</v>
      </c>
      <c r="G33" s="69">
        <v>3526</v>
      </c>
      <c r="H33" s="69">
        <v>-631</v>
      </c>
      <c r="I33" s="69">
        <v>22618</v>
      </c>
      <c r="J33" s="69">
        <v>10152</v>
      </c>
      <c r="K33" s="69">
        <v>0</v>
      </c>
      <c r="L33" s="69">
        <v>5448</v>
      </c>
      <c r="M33" s="69">
        <v>3106</v>
      </c>
      <c r="N33" s="69">
        <v>4873</v>
      </c>
      <c r="O33" s="69">
        <v>0</v>
      </c>
      <c r="P33" s="69">
        <v>-6084</v>
      </c>
      <c r="Q33" s="129">
        <v>40434</v>
      </c>
      <c r="R33" s="141"/>
    </row>
    <row r="34" spans="2:18" ht="16.5" customHeight="1" x14ac:dyDescent="0.3">
      <c r="B34" s="125" t="s">
        <v>142</v>
      </c>
      <c r="C34" s="69">
        <v>0</v>
      </c>
      <c r="D34" s="69">
        <v>-332</v>
      </c>
      <c r="E34" s="69">
        <v>602</v>
      </c>
      <c r="F34" s="69">
        <v>343</v>
      </c>
      <c r="G34" s="69">
        <v>4814</v>
      </c>
      <c r="H34" s="69">
        <v>3244</v>
      </c>
      <c r="I34" s="69">
        <v>32096</v>
      </c>
      <c r="J34" s="69">
        <v>21199</v>
      </c>
      <c r="K34" s="69">
        <v>9642</v>
      </c>
      <c r="L34" s="69">
        <v>15672</v>
      </c>
      <c r="M34" s="69">
        <v>1982</v>
      </c>
      <c r="N34" s="69">
        <v>8224</v>
      </c>
      <c r="O34" s="69">
        <v>-82361</v>
      </c>
      <c r="P34" s="69">
        <v>-4398</v>
      </c>
      <c r="Q34" s="129">
        <v>10727</v>
      </c>
      <c r="R34" s="141"/>
    </row>
    <row r="35" spans="2:18" ht="16.5" customHeight="1" x14ac:dyDescent="0.3">
      <c r="B35" s="125" t="s">
        <v>143</v>
      </c>
      <c r="C35" s="69">
        <v>0</v>
      </c>
      <c r="D35" s="69">
        <v>-589</v>
      </c>
      <c r="E35" s="69">
        <v>2266</v>
      </c>
      <c r="F35" s="69">
        <v>-1232</v>
      </c>
      <c r="G35" s="69">
        <v>-3028</v>
      </c>
      <c r="H35" s="69">
        <v>-19</v>
      </c>
      <c r="I35" s="69">
        <v>37402</v>
      </c>
      <c r="J35" s="69">
        <v>13131</v>
      </c>
      <c r="K35" s="69">
        <v>-105</v>
      </c>
      <c r="L35" s="69">
        <v>1800</v>
      </c>
      <c r="M35" s="69">
        <v>1716</v>
      </c>
      <c r="N35" s="69">
        <v>11495</v>
      </c>
      <c r="O35" s="69">
        <v>-42400</v>
      </c>
      <c r="P35" s="69">
        <v>-2684</v>
      </c>
      <c r="Q35" s="129">
        <v>17752</v>
      </c>
      <c r="R35" s="141"/>
    </row>
    <row r="36" spans="2:18" ht="16.5" customHeight="1" x14ac:dyDescent="0.3">
      <c r="B36" s="125" t="s">
        <v>219</v>
      </c>
      <c r="C36" s="69">
        <v>0</v>
      </c>
      <c r="D36" s="69">
        <v>-2495</v>
      </c>
      <c r="E36" s="69">
        <v>4280</v>
      </c>
      <c r="F36" s="69">
        <v>-9318</v>
      </c>
      <c r="G36" s="69">
        <v>2829</v>
      </c>
      <c r="H36" s="69">
        <v>536</v>
      </c>
      <c r="I36" s="69">
        <v>32957</v>
      </c>
      <c r="J36" s="69">
        <v>28296</v>
      </c>
      <c r="K36" s="69">
        <v>11787</v>
      </c>
      <c r="L36" s="69">
        <v>573</v>
      </c>
      <c r="M36" s="69">
        <v>-3227</v>
      </c>
      <c r="N36" s="69">
        <v>15105</v>
      </c>
      <c r="O36" s="69">
        <v>3299</v>
      </c>
      <c r="P36" s="69">
        <v>6045</v>
      </c>
      <c r="Q36" s="129">
        <v>90667</v>
      </c>
      <c r="R36" s="141"/>
    </row>
    <row r="37" spans="2:18" ht="16.5" customHeight="1" x14ac:dyDescent="0.3">
      <c r="B37" s="125" t="s">
        <v>38</v>
      </c>
      <c r="C37" s="69">
        <v>0</v>
      </c>
      <c r="D37" s="69">
        <v>-5757</v>
      </c>
      <c r="E37" s="69">
        <v>426</v>
      </c>
      <c r="F37" s="69">
        <v>-5734</v>
      </c>
      <c r="G37" s="69">
        <v>3335</v>
      </c>
      <c r="H37" s="69">
        <v>-1602</v>
      </c>
      <c r="I37" s="69">
        <v>16901</v>
      </c>
      <c r="J37" s="69">
        <v>20321</v>
      </c>
      <c r="K37" s="69">
        <v>0</v>
      </c>
      <c r="L37" s="69">
        <v>446</v>
      </c>
      <c r="M37" s="69">
        <v>5411</v>
      </c>
      <c r="N37" s="69">
        <v>5401</v>
      </c>
      <c r="O37" s="69">
        <v>-19267</v>
      </c>
      <c r="P37" s="69">
        <v>-5003</v>
      </c>
      <c r="Q37" s="129">
        <v>14880</v>
      </c>
      <c r="R37" s="141"/>
    </row>
    <row r="38" spans="2:18" ht="16.5" customHeight="1" x14ac:dyDescent="0.3">
      <c r="B38" s="125" t="s">
        <v>39</v>
      </c>
      <c r="C38" s="69">
        <v>0</v>
      </c>
      <c r="D38" s="69">
        <v>-1923</v>
      </c>
      <c r="E38" s="69">
        <v>4305</v>
      </c>
      <c r="F38" s="69">
        <v>-6037</v>
      </c>
      <c r="G38" s="69">
        <v>2745</v>
      </c>
      <c r="H38" s="69">
        <v>9528</v>
      </c>
      <c r="I38" s="69">
        <v>12788</v>
      </c>
      <c r="J38" s="69">
        <v>9541</v>
      </c>
      <c r="K38" s="69">
        <v>0</v>
      </c>
      <c r="L38" s="69">
        <v>1786</v>
      </c>
      <c r="M38" s="69">
        <v>15912</v>
      </c>
      <c r="N38" s="69">
        <v>26248</v>
      </c>
      <c r="O38" s="69">
        <v>901</v>
      </c>
      <c r="P38" s="69">
        <v>-350</v>
      </c>
      <c r="Q38" s="129">
        <v>75444</v>
      </c>
      <c r="R38" s="141"/>
    </row>
    <row r="39" spans="2:18" ht="16.5" customHeight="1" x14ac:dyDescent="0.3">
      <c r="B39" s="125" t="s">
        <v>40</v>
      </c>
      <c r="C39" s="69">
        <v>0</v>
      </c>
      <c r="D39" s="69">
        <v>-91</v>
      </c>
      <c r="E39" s="69">
        <v>4133</v>
      </c>
      <c r="F39" s="69">
        <v>1141</v>
      </c>
      <c r="G39" s="69">
        <v>2769</v>
      </c>
      <c r="H39" s="69">
        <v>-5370</v>
      </c>
      <c r="I39" s="69">
        <v>26430</v>
      </c>
      <c r="J39" s="69">
        <v>21645</v>
      </c>
      <c r="K39" s="69">
        <v>0</v>
      </c>
      <c r="L39" s="69">
        <v>3105</v>
      </c>
      <c r="M39" s="69">
        <v>3253</v>
      </c>
      <c r="N39" s="69">
        <v>13702</v>
      </c>
      <c r="O39" s="69">
        <v>172</v>
      </c>
      <c r="P39" s="69">
        <v>72</v>
      </c>
      <c r="Q39" s="129">
        <v>70962</v>
      </c>
      <c r="R39" s="141"/>
    </row>
    <row r="40" spans="2:18" ht="16.5" customHeight="1" x14ac:dyDescent="0.3">
      <c r="B40" s="125" t="s">
        <v>41</v>
      </c>
      <c r="C40" s="69">
        <v>0</v>
      </c>
      <c r="D40" s="69">
        <v>1341</v>
      </c>
      <c r="E40" s="69">
        <v>517</v>
      </c>
      <c r="F40" s="69">
        <v>6781</v>
      </c>
      <c r="G40" s="69">
        <v>1461</v>
      </c>
      <c r="H40" s="69">
        <v>352</v>
      </c>
      <c r="I40" s="69">
        <v>41464</v>
      </c>
      <c r="J40" s="69">
        <v>30917</v>
      </c>
      <c r="K40" s="69">
        <v>0</v>
      </c>
      <c r="L40" s="69">
        <v>2915</v>
      </c>
      <c r="M40" s="69">
        <v>-3046</v>
      </c>
      <c r="N40" s="69">
        <v>2662</v>
      </c>
      <c r="O40" s="69">
        <v>0</v>
      </c>
      <c r="P40" s="69">
        <v>2239</v>
      </c>
      <c r="Q40" s="129">
        <v>87603</v>
      </c>
      <c r="R40" s="141"/>
    </row>
    <row r="41" spans="2:18" ht="16.5" customHeight="1" x14ac:dyDescent="0.3">
      <c r="B41" s="125" t="s">
        <v>42</v>
      </c>
      <c r="C41" s="69">
        <v>0</v>
      </c>
      <c r="D41" s="69">
        <v>4618</v>
      </c>
      <c r="E41" s="69">
        <v>75</v>
      </c>
      <c r="F41" s="69">
        <v>1500</v>
      </c>
      <c r="G41" s="69">
        <v>265</v>
      </c>
      <c r="H41" s="69">
        <v>27</v>
      </c>
      <c r="I41" s="69">
        <v>25502</v>
      </c>
      <c r="J41" s="69">
        <v>9899</v>
      </c>
      <c r="K41" s="69">
        <v>3040</v>
      </c>
      <c r="L41" s="69">
        <v>1018</v>
      </c>
      <c r="M41" s="69">
        <v>460</v>
      </c>
      <c r="N41" s="69">
        <v>402</v>
      </c>
      <c r="O41" s="69">
        <v>10612</v>
      </c>
      <c r="P41" s="69">
        <v>-30</v>
      </c>
      <c r="Q41" s="129">
        <v>57388</v>
      </c>
      <c r="R41" s="141"/>
    </row>
    <row r="42" spans="2:18" ht="16.5" customHeight="1" x14ac:dyDescent="0.3">
      <c r="B42" s="125" t="s">
        <v>43</v>
      </c>
      <c r="C42" s="69">
        <v>-3394</v>
      </c>
      <c r="D42" s="69">
        <v>-4756</v>
      </c>
      <c r="E42" s="69">
        <v>14333</v>
      </c>
      <c r="F42" s="69">
        <v>6694</v>
      </c>
      <c r="G42" s="69">
        <v>7629</v>
      </c>
      <c r="H42" s="69">
        <v>-428</v>
      </c>
      <c r="I42" s="69">
        <v>85008</v>
      </c>
      <c r="J42" s="69">
        <v>68639</v>
      </c>
      <c r="K42" s="69">
        <v>0</v>
      </c>
      <c r="L42" s="69">
        <v>6981</v>
      </c>
      <c r="M42" s="69">
        <v>4775</v>
      </c>
      <c r="N42" s="69">
        <v>31913</v>
      </c>
      <c r="O42" s="69">
        <v>340055</v>
      </c>
      <c r="P42" s="69">
        <v>-8403</v>
      </c>
      <c r="Q42" s="129">
        <v>549046</v>
      </c>
      <c r="R42" s="141"/>
    </row>
    <row r="43" spans="2:18" ht="16.5" customHeight="1" x14ac:dyDescent="0.3">
      <c r="B43" s="125" t="s">
        <v>44</v>
      </c>
      <c r="C43" s="69">
        <v>0</v>
      </c>
      <c r="D43" s="69">
        <v>10</v>
      </c>
      <c r="E43" s="69">
        <v>2</v>
      </c>
      <c r="F43" s="69">
        <v>0</v>
      </c>
      <c r="G43" s="69">
        <v>335</v>
      </c>
      <c r="H43" s="69">
        <v>41</v>
      </c>
      <c r="I43" s="69">
        <v>22759</v>
      </c>
      <c r="J43" s="69">
        <v>7587</v>
      </c>
      <c r="K43" s="69">
        <v>64317</v>
      </c>
      <c r="L43" s="69">
        <v>19</v>
      </c>
      <c r="M43" s="69">
        <v>1</v>
      </c>
      <c r="N43" s="69">
        <v>140</v>
      </c>
      <c r="O43" s="69">
        <v>0</v>
      </c>
      <c r="P43" s="69">
        <v>-570</v>
      </c>
      <c r="Q43" s="129">
        <v>94641</v>
      </c>
      <c r="R43" s="141"/>
    </row>
    <row r="44" spans="2:18" ht="16.5" customHeight="1" x14ac:dyDescent="0.3">
      <c r="B44" s="127" t="s">
        <v>45</v>
      </c>
      <c r="C44" s="128">
        <f>SUM(C7:C43)</f>
        <v>-49908</v>
      </c>
      <c r="D44" s="128">
        <f t="shared" ref="D44:Q44" si="0">SUM(D7:D43)</f>
        <v>-43984</v>
      </c>
      <c r="E44" s="128">
        <f t="shared" si="0"/>
        <v>67416</v>
      </c>
      <c r="F44" s="128">
        <f t="shared" si="0"/>
        <v>16394</v>
      </c>
      <c r="G44" s="128">
        <f t="shared" si="0"/>
        <v>-152989</v>
      </c>
      <c r="H44" s="128">
        <f t="shared" si="0"/>
        <v>135198</v>
      </c>
      <c r="I44" s="128">
        <f t="shared" si="0"/>
        <v>1401749</v>
      </c>
      <c r="J44" s="128">
        <f t="shared" si="0"/>
        <v>1270721</v>
      </c>
      <c r="K44" s="128">
        <f t="shared" si="0"/>
        <v>327466</v>
      </c>
      <c r="L44" s="128">
        <f t="shared" si="0"/>
        <v>236975</v>
      </c>
      <c r="M44" s="128">
        <f t="shared" si="0"/>
        <v>182107</v>
      </c>
      <c r="N44" s="128">
        <f t="shared" si="0"/>
        <v>788775</v>
      </c>
      <c r="O44" s="128">
        <f t="shared" si="0"/>
        <v>806773</v>
      </c>
      <c r="P44" s="128">
        <f t="shared" si="0"/>
        <v>-286259</v>
      </c>
      <c r="Q44" s="128">
        <f t="shared" si="0"/>
        <v>4700440</v>
      </c>
      <c r="R44" s="141"/>
    </row>
    <row r="45" spans="2:18" ht="16.5" customHeight="1" x14ac:dyDescent="0.3">
      <c r="B45" s="282" t="s">
        <v>46</v>
      </c>
      <c r="C45" s="282"/>
      <c r="D45" s="282"/>
      <c r="E45" s="282"/>
      <c r="F45" s="282"/>
      <c r="G45" s="282"/>
      <c r="H45" s="282"/>
      <c r="I45" s="282"/>
      <c r="J45" s="282"/>
      <c r="K45" s="282"/>
      <c r="L45" s="282"/>
      <c r="M45" s="282"/>
      <c r="N45" s="282"/>
      <c r="O45" s="282"/>
      <c r="P45" s="282"/>
      <c r="Q45" s="282"/>
      <c r="R45" s="142"/>
    </row>
    <row r="46" spans="2:18" ht="16.5" customHeight="1" x14ac:dyDescent="0.3">
      <c r="B46" s="125" t="s">
        <v>47</v>
      </c>
      <c r="C46" s="69">
        <v>5046</v>
      </c>
      <c r="D46" s="69">
        <v>53993</v>
      </c>
      <c r="E46" s="69">
        <v>4140</v>
      </c>
      <c r="F46" s="69">
        <v>213550</v>
      </c>
      <c r="G46" s="69">
        <v>13558</v>
      </c>
      <c r="H46" s="69">
        <v>15906</v>
      </c>
      <c r="I46" s="69">
        <v>0</v>
      </c>
      <c r="J46" s="69">
        <v>7225</v>
      </c>
      <c r="K46" s="69">
        <v>0</v>
      </c>
      <c r="L46" s="69">
        <v>0</v>
      </c>
      <c r="M46" s="69">
        <v>3177</v>
      </c>
      <c r="N46" s="69">
        <v>0</v>
      </c>
      <c r="O46" s="69">
        <v>88796</v>
      </c>
      <c r="P46" s="69">
        <v>80860</v>
      </c>
      <c r="Q46" s="129">
        <v>486251</v>
      </c>
      <c r="R46" s="141"/>
    </row>
    <row r="47" spans="2:18" ht="16.5" customHeight="1" x14ac:dyDescent="0.3">
      <c r="B47" s="125" t="s">
        <v>65</v>
      </c>
      <c r="C47" s="69">
        <v>322</v>
      </c>
      <c r="D47" s="69">
        <v>65200</v>
      </c>
      <c r="E47" s="69">
        <v>0</v>
      </c>
      <c r="F47" s="69">
        <v>297750</v>
      </c>
      <c r="G47" s="69">
        <v>3445</v>
      </c>
      <c r="H47" s="69">
        <v>41279</v>
      </c>
      <c r="I47" s="69">
        <v>0</v>
      </c>
      <c r="J47" s="69">
        <v>34222</v>
      </c>
      <c r="K47" s="69">
        <v>0</v>
      </c>
      <c r="L47" s="69">
        <v>5826</v>
      </c>
      <c r="M47" s="69">
        <v>0</v>
      </c>
      <c r="N47" s="69">
        <v>0</v>
      </c>
      <c r="O47" s="69">
        <v>99653</v>
      </c>
      <c r="P47" s="69">
        <v>95778</v>
      </c>
      <c r="Q47" s="129">
        <v>643475</v>
      </c>
      <c r="R47" s="141"/>
    </row>
    <row r="48" spans="2:18" ht="16.5" customHeight="1" x14ac:dyDescent="0.3">
      <c r="B48" s="7" t="s">
        <v>258</v>
      </c>
      <c r="C48" s="69">
        <v>170</v>
      </c>
      <c r="D48" s="69">
        <v>11123</v>
      </c>
      <c r="E48" s="69">
        <v>5979</v>
      </c>
      <c r="F48" s="69">
        <v>44016</v>
      </c>
      <c r="G48" s="69">
        <v>1525</v>
      </c>
      <c r="H48" s="69">
        <v>5303</v>
      </c>
      <c r="I48" s="69">
        <v>2171</v>
      </c>
      <c r="J48" s="69">
        <v>2351</v>
      </c>
      <c r="K48" s="69">
        <v>0</v>
      </c>
      <c r="L48" s="69">
        <v>-436</v>
      </c>
      <c r="M48" s="69">
        <v>7012</v>
      </c>
      <c r="N48" s="69">
        <v>-591</v>
      </c>
      <c r="O48" s="69">
        <v>4346</v>
      </c>
      <c r="P48" s="69">
        <v>7409</v>
      </c>
      <c r="Q48" s="129">
        <v>90377</v>
      </c>
      <c r="R48" s="141"/>
    </row>
    <row r="49" spans="2:19" ht="16.5" customHeight="1" x14ac:dyDescent="0.3">
      <c r="B49" s="125" t="s">
        <v>48</v>
      </c>
      <c r="C49" s="69">
        <v>6834</v>
      </c>
      <c r="D49" s="69">
        <v>182255</v>
      </c>
      <c r="E49" s="69">
        <v>607718</v>
      </c>
      <c r="F49" s="69">
        <v>69926</v>
      </c>
      <c r="G49" s="69">
        <v>38937</v>
      </c>
      <c r="H49" s="69">
        <v>115538</v>
      </c>
      <c r="I49" s="69">
        <v>5356</v>
      </c>
      <c r="J49" s="69">
        <v>76314</v>
      </c>
      <c r="K49" s="69">
        <v>0</v>
      </c>
      <c r="L49" s="69">
        <v>72201</v>
      </c>
      <c r="M49" s="69">
        <v>1438</v>
      </c>
      <c r="N49" s="69">
        <v>489</v>
      </c>
      <c r="O49" s="69">
        <v>594337</v>
      </c>
      <c r="P49" s="69">
        <v>576715</v>
      </c>
      <c r="Q49" s="129">
        <v>2348057</v>
      </c>
      <c r="R49" s="141"/>
    </row>
    <row r="50" spans="2:19" ht="16.5" customHeight="1" x14ac:dyDescent="0.3">
      <c r="B50" s="125" t="s">
        <v>259</v>
      </c>
      <c r="C50" s="69">
        <v>2912</v>
      </c>
      <c r="D50" s="69">
        <v>1719</v>
      </c>
      <c r="E50" s="69">
        <v>7</v>
      </c>
      <c r="F50" s="69">
        <v>2991</v>
      </c>
      <c r="G50" s="69">
        <v>1859</v>
      </c>
      <c r="H50" s="69">
        <v>536</v>
      </c>
      <c r="I50" s="69">
        <v>24</v>
      </c>
      <c r="J50" s="69">
        <v>1023</v>
      </c>
      <c r="K50" s="69">
        <v>0</v>
      </c>
      <c r="L50" s="69">
        <v>19</v>
      </c>
      <c r="M50" s="69">
        <v>89</v>
      </c>
      <c r="N50" s="69">
        <v>16</v>
      </c>
      <c r="O50" s="69">
        <v>0</v>
      </c>
      <c r="P50" s="69">
        <v>687</v>
      </c>
      <c r="Q50" s="129">
        <v>11883</v>
      </c>
      <c r="R50" s="141"/>
    </row>
    <row r="51" spans="2:19" ht="16.5" customHeight="1" x14ac:dyDescent="0.3">
      <c r="B51" s="127" t="s">
        <v>45</v>
      </c>
      <c r="C51" s="128">
        <f>SUM(C46:C50)</f>
        <v>15284</v>
      </c>
      <c r="D51" s="128">
        <f t="shared" ref="D51:Q51" si="1">SUM(D46:D50)</f>
        <v>314290</v>
      </c>
      <c r="E51" s="128">
        <f t="shared" si="1"/>
        <v>617844</v>
      </c>
      <c r="F51" s="128">
        <f t="shared" si="1"/>
        <v>628233</v>
      </c>
      <c r="G51" s="128">
        <f t="shared" si="1"/>
        <v>59324</v>
      </c>
      <c r="H51" s="128">
        <f t="shared" si="1"/>
        <v>178562</v>
      </c>
      <c r="I51" s="128">
        <f t="shared" si="1"/>
        <v>7551</v>
      </c>
      <c r="J51" s="128">
        <f t="shared" si="1"/>
        <v>121135</v>
      </c>
      <c r="K51" s="128">
        <f t="shared" si="1"/>
        <v>0</v>
      </c>
      <c r="L51" s="128">
        <f t="shared" si="1"/>
        <v>77610</v>
      </c>
      <c r="M51" s="128">
        <f t="shared" si="1"/>
        <v>11716</v>
      </c>
      <c r="N51" s="128">
        <f t="shared" si="1"/>
        <v>-86</v>
      </c>
      <c r="O51" s="128">
        <f t="shared" si="1"/>
        <v>787132</v>
      </c>
      <c r="P51" s="128">
        <f t="shared" si="1"/>
        <v>761449</v>
      </c>
      <c r="Q51" s="128">
        <f t="shared" si="1"/>
        <v>3580043</v>
      </c>
      <c r="R51" s="141"/>
    </row>
    <row r="52" spans="2:19" ht="20.25" customHeight="1" x14ac:dyDescent="0.3">
      <c r="B52" s="283" t="s">
        <v>50</v>
      </c>
      <c r="C52" s="283"/>
      <c r="D52" s="283"/>
      <c r="E52" s="283"/>
      <c r="F52" s="283"/>
      <c r="G52" s="283"/>
      <c r="H52" s="283"/>
      <c r="I52" s="283"/>
      <c r="J52" s="283"/>
      <c r="K52" s="283"/>
      <c r="L52" s="283"/>
      <c r="M52" s="283"/>
      <c r="N52" s="283"/>
      <c r="O52" s="283"/>
      <c r="P52" s="283"/>
      <c r="Q52" s="283"/>
      <c r="R52" s="143"/>
      <c r="S52" s="5"/>
    </row>
    <row r="53" spans="2:19" x14ac:dyDescent="0.3">
      <c r="C53" s="5"/>
      <c r="D53" s="5"/>
      <c r="E53" s="5"/>
      <c r="F53" s="5"/>
      <c r="G53" s="5"/>
      <c r="H53" s="5"/>
      <c r="I53" s="5"/>
      <c r="J53" s="5"/>
      <c r="K53" s="5"/>
      <c r="L53" s="5"/>
      <c r="M53" s="5"/>
      <c r="N53" s="5"/>
      <c r="O53" s="5"/>
      <c r="P53" s="5"/>
      <c r="Q53" s="5"/>
    </row>
    <row r="54" spans="2:19" x14ac:dyDescent="0.3">
      <c r="Q54" s="5"/>
    </row>
  </sheetData>
  <sheetProtection algorithmName="SHA-512" hashValue="m/79EYQZ9dhM3A113NsKhBjPCIBHqfBw5YpYGPpu7u6rJS2EK2m/tLUajB9p8oSocKyGn9XIiCi7bZoNLuAbQA==" saltValue="KKu/1h+Bcmb6ZmaDUzqdlg==" spinCount="100000" sheet="1" objects="1" scenarios="1"/>
  <mergeCells count="4">
    <mergeCell ref="B4:Q4"/>
    <mergeCell ref="B6:Q6"/>
    <mergeCell ref="B45:Q45"/>
    <mergeCell ref="B52:Q52"/>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0">
    <tabColor rgb="FF92D050"/>
  </sheetPr>
  <dimension ref="B3:R55"/>
  <sheetViews>
    <sheetView topLeftCell="B1" workbookViewId="0">
      <pane xSplit="1" ySplit="6" topLeftCell="M37" activePane="bottomRight" state="frozen"/>
      <selection activeCell="P49" sqref="P49"/>
      <selection pane="topRight" activeCell="P49" sqref="P49"/>
      <selection pane="bottomLeft" activeCell="P49" sqref="P49"/>
      <selection pane="bottomRight" activeCell="P49" sqref="P49"/>
    </sheetView>
  </sheetViews>
  <sheetFormatPr defaultColWidth="9.453125" defaultRowHeight="14" x14ac:dyDescent="0.3"/>
  <cols>
    <col min="1" max="1" width="12.453125" style="4" customWidth="1"/>
    <col min="2" max="2" width="51.453125" style="4" customWidth="1"/>
    <col min="3" max="17" width="21.54296875" style="4" customWidth="1"/>
    <col min="18" max="18" width="6.453125" style="4" bestFit="1" customWidth="1"/>
    <col min="19" max="16384" width="9.453125" style="4"/>
  </cols>
  <sheetData>
    <row r="3" spans="2:18" ht="5.25" customHeight="1" x14ac:dyDescent="0.3"/>
    <row r="4" spans="2:18" ht="17.25" customHeight="1" x14ac:dyDescent="0.3">
      <c r="B4" s="280" t="s">
        <v>310</v>
      </c>
      <c r="C4" s="280"/>
      <c r="D4" s="280"/>
      <c r="E4" s="280"/>
      <c r="F4" s="280"/>
      <c r="G4" s="280"/>
      <c r="H4" s="280"/>
      <c r="I4" s="280"/>
      <c r="J4" s="280"/>
      <c r="K4" s="280"/>
      <c r="L4" s="280"/>
      <c r="M4" s="280"/>
      <c r="N4" s="280"/>
      <c r="O4" s="280"/>
      <c r="P4" s="280"/>
      <c r="Q4" s="280"/>
      <c r="R4" s="130"/>
    </row>
    <row r="5" spans="2:18" ht="17.25" customHeight="1" x14ac:dyDescent="0.3">
      <c r="B5" s="64" t="s">
        <v>0</v>
      </c>
      <c r="C5" s="66" t="s">
        <v>201</v>
      </c>
      <c r="D5" s="66" t="s">
        <v>202</v>
      </c>
      <c r="E5" s="66" t="s">
        <v>203</v>
      </c>
      <c r="F5" s="66" t="s">
        <v>204</v>
      </c>
      <c r="G5" s="66" t="s">
        <v>205</v>
      </c>
      <c r="H5" s="66" t="s">
        <v>206</v>
      </c>
      <c r="I5" s="66" t="s">
        <v>207</v>
      </c>
      <c r="J5" s="66" t="s">
        <v>208</v>
      </c>
      <c r="K5" s="66" t="s">
        <v>209</v>
      </c>
      <c r="L5" s="66" t="s">
        <v>210</v>
      </c>
      <c r="M5" s="66" t="s">
        <v>211</v>
      </c>
      <c r="N5" s="66" t="s">
        <v>212</v>
      </c>
      <c r="O5" s="66" t="s">
        <v>213</v>
      </c>
      <c r="P5" s="66" t="s">
        <v>214</v>
      </c>
      <c r="Q5" s="66" t="s">
        <v>215</v>
      </c>
      <c r="R5" s="140"/>
    </row>
    <row r="6" spans="2:18" ht="17.25" customHeight="1" x14ac:dyDescent="0.3">
      <c r="B6" s="281" t="s">
        <v>16</v>
      </c>
      <c r="C6" s="281"/>
      <c r="D6" s="281"/>
      <c r="E6" s="281"/>
      <c r="F6" s="281"/>
      <c r="G6" s="281"/>
      <c r="H6" s="281"/>
      <c r="I6" s="281"/>
      <c r="J6" s="281"/>
      <c r="K6" s="281"/>
      <c r="L6" s="281"/>
      <c r="M6" s="281"/>
      <c r="N6" s="281"/>
      <c r="O6" s="281"/>
      <c r="P6" s="281"/>
      <c r="Q6" s="281"/>
      <c r="R6" s="140"/>
    </row>
    <row r="7" spans="2:18" ht="17.25" customHeight="1" x14ac:dyDescent="0.3">
      <c r="B7" s="125" t="s">
        <v>17</v>
      </c>
      <c r="C7" s="69">
        <v>0</v>
      </c>
      <c r="D7" s="69">
        <v>-7195</v>
      </c>
      <c r="E7" s="69">
        <v>1245</v>
      </c>
      <c r="F7" s="69">
        <v>5698</v>
      </c>
      <c r="G7" s="69">
        <v>2021</v>
      </c>
      <c r="H7" s="69">
        <v>242</v>
      </c>
      <c r="I7" s="69">
        <v>0</v>
      </c>
      <c r="J7" s="69">
        <v>0</v>
      </c>
      <c r="K7" s="69">
        <v>0</v>
      </c>
      <c r="L7" s="69">
        <v>20606</v>
      </c>
      <c r="M7" s="69">
        <v>1721</v>
      </c>
      <c r="N7" s="69">
        <v>53426</v>
      </c>
      <c r="O7" s="69">
        <v>2186480</v>
      </c>
      <c r="P7" s="69">
        <v>6346</v>
      </c>
      <c r="Q7" s="129">
        <v>2270589</v>
      </c>
      <c r="R7" s="141"/>
    </row>
    <row r="8" spans="2:18" ht="17.25" customHeight="1" x14ac:dyDescent="0.3">
      <c r="B8" s="125" t="s">
        <v>18</v>
      </c>
      <c r="C8" s="69">
        <v>0</v>
      </c>
      <c r="D8" s="69">
        <v>14531</v>
      </c>
      <c r="E8" s="69">
        <v>1095</v>
      </c>
      <c r="F8" s="69">
        <v>10456</v>
      </c>
      <c r="G8" s="69">
        <v>18496</v>
      </c>
      <c r="H8" s="69">
        <v>568</v>
      </c>
      <c r="I8" s="69">
        <v>513748</v>
      </c>
      <c r="J8" s="69">
        <v>369072</v>
      </c>
      <c r="K8" s="69">
        <v>-1399</v>
      </c>
      <c r="L8" s="69">
        <v>32827</v>
      </c>
      <c r="M8" s="69">
        <v>5498</v>
      </c>
      <c r="N8" s="69">
        <v>68045</v>
      </c>
      <c r="O8" s="69">
        <v>0</v>
      </c>
      <c r="P8" s="69">
        <v>42270</v>
      </c>
      <c r="Q8" s="129">
        <v>1075207</v>
      </c>
      <c r="R8" s="141"/>
    </row>
    <row r="9" spans="2:18" ht="17.25" customHeight="1" x14ac:dyDescent="0.3">
      <c r="B9" s="125" t="s">
        <v>19</v>
      </c>
      <c r="C9" s="69">
        <v>-4434</v>
      </c>
      <c r="D9" s="69">
        <v>42944</v>
      </c>
      <c r="E9" s="69">
        <v>25641</v>
      </c>
      <c r="F9" s="69">
        <v>52870</v>
      </c>
      <c r="G9" s="69">
        <v>205162</v>
      </c>
      <c r="H9" s="69">
        <v>1145</v>
      </c>
      <c r="I9" s="69">
        <v>170095</v>
      </c>
      <c r="J9" s="69">
        <v>46150</v>
      </c>
      <c r="K9" s="69">
        <v>0</v>
      </c>
      <c r="L9" s="69">
        <v>220259</v>
      </c>
      <c r="M9" s="69">
        <v>57129</v>
      </c>
      <c r="N9" s="69">
        <v>-127895</v>
      </c>
      <c r="O9" s="69">
        <v>0</v>
      </c>
      <c r="P9" s="69">
        <v>0</v>
      </c>
      <c r="Q9" s="129">
        <v>689066</v>
      </c>
      <c r="R9" s="141"/>
    </row>
    <row r="10" spans="2:18" ht="17.25" customHeight="1" x14ac:dyDescent="0.3">
      <c r="B10" s="125" t="s">
        <v>145</v>
      </c>
      <c r="C10" s="69">
        <v>309</v>
      </c>
      <c r="D10" s="69">
        <v>3700</v>
      </c>
      <c r="E10" s="69">
        <v>1382</v>
      </c>
      <c r="F10" s="69">
        <v>9385</v>
      </c>
      <c r="G10" s="69">
        <v>18061</v>
      </c>
      <c r="H10" s="69">
        <v>29888</v>
      </c>
      <c r="I10" s="69">
        <v>102757</v>
      </c>
      <c r="J10" s="69">
        <v>82191</v>
      </c>
      <c r="K10" s="69">
        <v>0</v>
      </c>
      <c r="L10" s="69">
        <v>2479</v>
      </c>
      <c r="M10" s="69">
        <v>1866</v>
      </c>
      <c r="N10" s="69">
        <v>42731</v>
      </c>
      <c r="O10" s="69">
        <v>-1450</v>
      </c>
      <c r="P10" s="69">
        <v>-1110</v>
      </c>
      <c r="Q10" s="129">
        <v>292190</v>
      </c>
      <c r="R10" s="141"/>
    </row>
    <row r="11" spans="2:18" ht="17.25" customHeight="1" x14ac:dyDescent="0.3">
      <c r="B11" s="125" t="s">
        <v>20</v>
      </c>
      <c r="C11" s="69">
        <v>209</v>
      </c>
      <c r="D11" s="69">
        <v>43054</v>
      </c>
      <c r="E11" s="69">
        <v>41265</v>
      </c>
      <c r="F11" s="69">
        <v>146657</v>
      </c>
      <c r="G11" s="69">
        <v>55027</v>
      </c>
      <c r="H11" s="69">
        <v>140702</v>
      </c>
      <c r="I11" s="69">
        <v>1046558</v>
      </c>
      <c r="J11" s="69">
        <v>1070755</v>
      </c>
      <c r="K11" s="69">
        <v>0</v>
      </c>
      <c r="L11" s="69">
        <v>136979</v>
      </c>
      <c r="M11" s="69">
        <v>139466</v>
      </c>
      <c r="N11" s="69">
        <v>388903</v>
      </c>
      <c r="O11" s="69">
        <v>1747359</v>
      </c>
      <c r="P11" s="69">
        <v>145448</v>
      </c>
      <c r="Q11" s="129">
        <v>5102382</v>
      </c>
      <c r="R11" s="141"/>
    </row>
    <row r="12" spans="2:18" ht="17.25" customHeight="1" x14ac:dyDescent="0.3">
      <c r="B12" s="125" t="s">
        <v>139</v>
      </c>
      <c r="C12" s="69">
        <v>0</v>
      </c>
      <c r="D12" s="69">
        <v>7435</v>
      </c>
      <c r="E12" s="69">
        <v>60200</v>
      </c>
      <c r="F12" s="69">
        <v>118413</v>
      </c>
      <c r="G12" s="69">
        <v>48660</v>
      </c>
      <c r="H12" s="69">
        <v>67946</v>
      </c>
      <c r="I12" s="69">
        <v>990982</v>
      </c>
      <c r="J12" s="69">
        <v>824455</v>
      </c>
      <c r="K12" s="69">
        <v>0</v>
      </c>
      <c r="L12" s="69">
        <v>403318</v>
      </c>
      <c r="M12" s="69">
        <v>151416</v>
      </c>
      <c r="N12" s="69">
        <v>153212</v>
      </c>
      <c r="O12" s="69">
        <v>1372978</v>
      </c>
      <c r="P12" s="69">
        <v>539145</v>
      </c>
      <c r="Q12" s="129">
        <v>4738160</v>
      </c>
      <c r="R12" s="141"/>
    </row>
    <row r="13" spans="2:18" ht="17.25" customHeight="1" x14ac:dyDescent="0.3">
      <c r="B13" s="125" t="s">
        <v>21</v>
      </c>
      <c r="C13" s="69">
        <v>0</v>
      </c>
      <c r="D13" s="69">
        <v>62269</v>
      </c>
      <c r="E13" s="69">
        <v>64880</v>
      </c>
      <c r="F13" s="69">
        <v>173189</v>
      </c>
      <c r="G13" s="69">
        <v>51727</v>
      </c>
      <c r="H13" s="69">
        <v>58945</v>
      </c>
      <c r="I13" s="69">
        <v>1559274</v>
      </c>
      <c r="J13" s="69">
        <v>1602851</v>
      </c>
      <c r="K13" s="69">
        <v>0</v>
      </c>
      <c r="L13" s="69">
        <v>154216</v>
      </c>
      <c r="M13" s="69">
        <v>331690</v>
      </c>
      <c r="N13" s="69">
        <v>255807</v>
      </c>
      <c r="O13" s="69">
        <v>2363534</v>
      </c>
      <c r="P13" s="69">
        <v>62669</v>
      </c>
      <c r="Q13" s="129">
        <v>6741051</v>
      </c>
      <c r="R13" s="141"/>
    </row>
    <row r="14" spans="2:18" ht="17.25" customHeight="1" x14ac:dyDescent="0.3">
      <c r="B14" s="125" t="s">
        <v>22</v>
      </c>
      <c r="C14" s="69">
        <v>0</v>
      </c>
      <c r="D14" s="69">
        <v>24068</v>
      </c>
      <c r="E14" s="69">
        <v>3585</v>
      </c>
      <c r="F14" s="69">
        <v>75630</v>
      </c>
      <c r="G14" s="69">
        <v>4483</v>
      </c>
      <c r="H14" s="69">
        <v>51493</v>
      </c>
      <c r="I14" s="69">
        <v>84586</v>
      </c>
      <c r="J14" s="69">
        <v>53237</v>
      </c>
      <c r="K14" s="69">
        <v>0</v>
      </c>
      <c r="L14" s="69">
        <v>-221</v>
      </c>
      <c r="M14" s="69">
        <v>49558</v>
      </c>
      <c r="N14" s="69">
        <v>-16807</v>
      </c>
      <c r="O14" s="69">
        <v>0</v>
      </c>
      <c r="P14" s="69">
        <v>-3953</v>
      </c>
      <c r="Q14" s="129">
        <v>325660</v>
      </c>
      <c r="R14" s="141"/>
    </row>
    <row r="15" spans="2:18" ht="17.25" customHeight="1" x14ac:dyDescent="0.3">
      <c r="B15" s="125" t="s">
        <v>23</v>
      </c>
      <c r="C15" s="69">
        <v>0</v>
      </c>
      <c r="D15" s="69">
        <v>0</v>
      </c>
      <c r="E15" s="69">
        <v>0</v>
      </c>
      <c r="F15" s="69">
        <v>0</v>
      </c>
      <c r="G15" s="69">
        <v>0</v>
      </c>
      <c r="H15" s="69">
        <v>0</v>
      </c>
      <c r="I15" s="69">
        <v>142796</v>
      </c>
      <c r="J15" s="69">
        <v>44664</v>
      </c>
      <c r="K15" s="69">
        <v>2172196</v>
      </c>
      <c r="L15" s="69">
        <v>0</v>
      </c>
      <c r="M15" s="69">
        <v>0</v>
      </c>
      <c r="N15" s="69">
        <v>0</v>
      </c>
      <c r="O15" s="69">
        <v>0</v>
      </c>
      <c r="P15" s="69">
        <v>0</v>
      </c>
      <c r="Q15" s="129">
        <v>2359656</v>
      </c>
      <c r="R15" s="141"/>
    </row>
    <row r="16" spans="2:18" ht="17.25" customHeight="1" x14ac:dyDescent="0.3">
      <c r="B16" s="125" t="s">
        <v>24</v>
      </c>
      <c r="C16" s="69">
        <v>12</v>
      </c>
      <c r="D16" s="69">
        <v>8661</v>
      </c>
      <c r="E16" s="69">
        <v>11200</v>
      </c>
      <c r="F16" s="69">
        <v>34623</v>
      </c>
      <c r="G16" s="69">
        <v>8214</v>
      </c>
      <c r="H16" s="69">
        <v>34500</v>
      </c>
      <c r="I16" s="69">
        <v>546673</v>
      </c>
      <c r="J16" s="69">
        <v>452597</v>
      </c>
      <c r="K16" s="69">
        <v>47092</v>
      </c>
      <c r="L16" s="69">
        <v>7090</v>
      </c>
      <c r="M16" s="69">
        <v>27573</v>
      </c>
      <c r="N16" s="69">
        <v>145657</v>
      </c>
      <c r="O16" s="69">
        <v>0</v>
      </c>
      <c r="P16" s="69">
        <v>6533</v>
      </c>
      <c r="Q16" s="129">
        <v>1330424</v>
      </c>
      <c r="R16" s="141"/>
    </row>
    <row r="17" spans="2:18" ht="17.25" customHeight="1" x14ac:dyDescent="0.3">
      <c r="B17" s="125" t="s">
        <v>25</v>
      </c>
      <c r="C17" s="69">
        <v>0</v>
      </c>
      <c r="D17" s="69">
        <v>25489</v>
      </c>
      <c r="E17" s="69">
        <v>16256</v>
      </c>
      <c r="F17" s="69">
        <v>82284</v>
      </c>
      <c r="G17" s="69">
        <v>22673</v>
      </c>
      <c r="H17" s="69">
        <v>42298</v>
      </c>
      <c r="I17" s="69">
        <v>429855</v>
      </c>
      <c r="J17" s="69">
        <v>405280</v>
      </c>
      <c r="K17" s="69">
        <v>0</v>
      </c>
      <c r="L17" s="69">
        <v>70522</v>
      </c>
      <c r="M17" s="69">
        <v>39114</v>
      </c>
      <c r="N17" s="69">
        <v>78730</v>
      </c>
      <c r="O17" s="69">
        <v>471881</v>
      </c>
      <c r="P17" s="69">
        <v>7050</v>
      </c>
      <c r="Q17" s="129">
        <v>1691434</v>
      </c>
      <c r="R17" s="141"/>
    </row>
    <row r="18" spans="2:18" ht="17.25" customHeight="1" x14ac:dyDescent="0.3">
      <c r="B18" s="125" t="s">
        <v>26</v>
      </c>
      <c r="C18" s="69">
        <v>3304</v>
      </c>
      <c r="D18" s="69">
        <v>16058</v>
      </c>
      <c r="E18" s="69">
        <v>73935</v>
      </c>
      <c r="F18" s="69">
        <v>97817</v>
      </c>
      <c r="G18" s="69">
        <v>49726</v>
      </c>
      <c r="H18" s="69">
        <v>138349</v>
      </c>
      <c r="I18" s="69">
        <v>465484</v>
      </c>
      <c r="J18" s="69">
        <v>453408</v>
      </c>
      <c r="K18" s="69">
        <v>78481</v>
      </c>
      <c r="L18" s="69">
        <v>44742</v>
      </c>
      <c r="M18" s="69">
        <v>245887</v>
      </c>
      <c r="N18" s="69">
        <v>377264</v>
      </c>
      <c r="O18" s="69">
        <v>294708</v>
      </c>
      <c r="P18" s="69">
        <v>38498</v>
      </c>
      <c r="Q18" s="129">
        <v>2377662</v>
      </c>
      <c r="R18" s="141"/>
    </row>
    <row r="19" spans="2:18" ht="17.25" customHeight="1" x14ac:dyDescent="0.3">
      <c r="B19" s="125" t="s">
        <v>27</v>
      </c>
      <c r="C19" s="69">
        <v>9741</v>
      </c>
      <c r="D19" s="69">
        <v>26471</v>
      </c>
      <c r="E19" s="69">
        <v>37195</v>
      </c>
      <c r="F19" s="69">
        <v>364781</v>
      </c>
      <c r="G19" s="69">
        <v>24330</v>
      </c>
      <c r="H19" s="69">
        <v>109725</v>
      </c>
      <c r="I19" s="69">
        <v>927263</v>
      </c>
      <c r="J19" s="69">
        <v>1444635</v>
      </c>
      <c r="K19" s="69">
        <v>0</v>
      </c>
      <c r="L19" s="69">
        <v>21974</v>
      </c>
      <c r="M19" s="69">
        <v>127156</v>
      </c>
      <c r="N19" s="69">
        <v>333709</v>
      </c>
      <c r="O19" s="69">
        <v>0</v>
      </c>
      <c r="P19" s="69">
        <v>29654</v>
      </c>
      <c r="Q19" s="129">
        <v>3456633</v>
      </c>
      <c r="R19" s="141"/>
    </row>
    <row r="20" spans="2:18" ht="17.25" customHeight="1" x14ac:dyDescent="0.3">
      <c r="B20" s="125" t="s">
        <v>28</v>
      </c>
      <c r="C20" s="69">
        <v>588</v>
      </c>
      <c r="D20" s="69">
        <v>41671</v>
      </c>
      <c r="E20" s="69">
        <v>101165</v>
      </c>
      <c r="F20" s="69">
        <v>93100</v>
      </c>
      <c r="G20" s="69">
        <v>106438</v>
      </c>
      <c r="H20" s="69">
        <v>65618</v>
      </c>
      <c r="I20" s="69">
        <v>587503</v>
      </c>
      <c r="J20" s="69">
        <v>418622</v>
      </c>
      <c r="K20" s="69">
        <v>39683</v>
      </c>
      <c r="L20" s="69">
        <v>133106</v>
      </c>
      <c r="M20" s="69">
        <v>97664</v>
      </c>
      <c r="N20" s="69">
        <v>245914</v>
      </c>
      <c r="O20" s="69">
        <v>502628</v>
      </c>
      <c r="P20" s="69">
        <v>83297</v>
      </c>
      <c r="Q20" s="129">
        <v>2516997</v>
      </c>
      <c r="R20" s="141"/>
    </row>
    <row r="21" spans="2:18" ht="17.25" customHeight="1" x14ac:dyDescent="0.3">
      <c r="B21" s="125" t="s">
        <v>29</v>
      </c>
      <c r="C21" s="69">
        <v>4559</v>
      </c>
      <c r="D21" s="69">
        <v>55052</v>
      </c>
      <c r="E21" s="69">
        <v>60846</v>
      </c>
      <c r="F21" s="69">
        <v>124919</v>
      </c>
      <c r="G21" s="69">
        <v>38457</v>
      </c>
      <c r="H21" s="69">
        <v>79436</v>
      </c>
      <c r="I21" s="69">
        <v>795326</v>
      </c>
      <c r="J21" s="69">
        <v>373065</v>
      </c>
      <c r="K21" s="69">
        <v>0</v>
      </c>
      <c r="L21" s="69">
        <v>65090</v>
      </c>
      <c r="M21" s="69">
        <v>149427</v>
      </c>
      <c r="N21" s="69">
        <v>318886</v>
      </c>
      <c r="O21" s="69">
        <v>88797</v>
      </c>
      <c r="P21" s="69">
        <v>15222</v>
      </c>
      <c r="Q21" s="129">
        <v>2169083</v>
      </c>
      <c r="R21" s="141"/>
    </row>
    <row r="22" spans="2:18" ht="17.25" customHeight="1" x14ac:dyDescent="0.3">
      <c r="B22" s="125" t="s">
        <v>30</v>
      </c>
      <c r="C22" s="69">
        <v>0</v>
      </c>
      <c r="D22" s="69">
        <v>21318</v>
      </c>
      <c r="E22" s="69">
        <v>25977</v>
      </c>
      <c r="F22" s="69">
        <v>63302</v>
      </c>
      <c r="G22" s="69">
        <v>9215</v>
      </c>
      <c r="H22" s="69">
        <v>57426</v>
      </c>
      <c r="I22" s="69">
        <v>275632</v>
      </c>
      <c r="J22" s="69">
        <v>174691</v>
      </c>
      <c r="K22" s="69">
        <v>0</v>
      </c>
      <c r="L22" s="69">
        <v>11624</v>
      </c>
      <c r="M22" s="69">
        <v>52291</v>
      </c>
      <c r="N22" s="69">
        <v>113194</v>
      </c>
      <c r="O22" s="69">
        <v>0</v>
      </c>
      <c r="P22" s="69">
        <v>11538</v>
      </c>
      <c r="Q22" s="129">
        <v>816207</v>
      </c>
      <c r="R22" s="141"/>
    </row>
    <row r="23" spans="2:18" ht="17.25" customHeight="1" x14ac:dyDescent="0.3">
      <c r="B23" s="125" t="s">
        <v>31</v>
      </c>
      <c r="C23" s="69">
        <v>0</v>
      </c>
      <c r="D23" s="69">
        <v>0</v>
      </c>
      <c r="E23" s="69">
        <v>0</v>
      </c>
      <c r="F23" s="69">
        <v>0</v>
      </c>
      <c r="G23" s="69">
        <v>0</v>
      </c>
      <c r="H23" s="69">
        <v>0</v>
      </c>
      <c r="I23" s="69">
        <v>0</v>
      </c>
      <c r="J23" s="69">
        <v>0</v>
      </c>
      <c r="K23" s="69">
        <v>0</v>
      </c>
      <c r="L23" s="69">
        <v>0</v>
      </c>
      <c r="M23" s="69">
        <v>0</v>
      </c>
      <c r="N23" s="69">
        <v>0</v>
      </c>
      <c r="O23" s="69">
        <v>0</v>
      </c>
      <c r="P23" s="69">
        <v>0</v>
      </c>
      <c r="Q23" s="129">
        <v>0</v>
      </c>
      <c r="R23" s="141"/>
    </row>
    <row r="24" spans="2:18" ht="17.25" customHeight="1" x14ac:dyDescent="0.3">
      <c r="B24" s="125" t="s">
        <v>32</v>
      </c>
      <c r="C24" s="69">
        <v>-31</v>
      </c>
      <c r="D24" s="69">
        <v>24040</v>
      </c>
      <c r="E24" s="69">
        <v>29381</v>
      </c>
      <c r="F24" s="69">
        <v>152858</v>
      </c>
      <c r="G24" s="69">
        <v>66783</v>
      </c>
      <c r="H24" s="69">
        <v>66328</v>
      </c>
      <c r="I24" s="69">
        <v>920475</v>
      </c>
      <c r="J24" s="69">
        <v>488003</v>
      </c>
      <c r="K24" s="69">
        <v>0</v>
      </c>
      <c r="L24" s="69">
        <v>138913</v>
      </c>
      <c r="M24" s="69">
        <v>52996</v>
      </c>
      <c r="N24" s="69">
        <v>187854</v>
      </c>
      <c r="O24" s="69">
        <v>3829948</v>
      </c>
      <c r="P24" s="69">
        <v>72604</v>
      </c>
      <c r="Q24" s="129">
        <v>6030153</v>
      </c>
      <c r="R24" s="141"/>
    </row>
    <row r="25" spans="2:18" ht="17.25" customHeight="1" x14ac:dyDescent="0.3">
      <c r="B25" s="125" t="s">
        <v>33</v>
      </c>
      <c r="C25" s="69">
        <v>1</v>
      </c>
      <c r="D25" s="69">
        <v>16705</v>
      </c>
      <c r="E25" s="69">
        <v>28620</v>
      </c>
      <c r="F25" s="69">
        <v>50835</v>
      </c>
      <c r="G25" s="69">
        <v>15966</v>
      </c>
      <c r="H25" s="69">
        <v>162231</v>
      </c>
      <c r="I25" s="69">
        <v>243413</v>
      </c>
      <c r="J25" s="69">
        <v>387286</v>
      </c>
      <c r="K25" s="69">
        <v>0</v>
      </c>
      <c r="L25" s="69">
        <v>8657</v>
      </c>
      <c r="M25" s="69">
        <v>62519</v>
      </c>
      <c r="N25" s="69">
        <v>275446</v>
      </c>
      <c r="O25" s="69">
        <v>95244</v>
      </c>
      <c r="P25" s="69">
        <v>6185</v>
      </c>
      <c r="Q25" s="129">
        <v>1353108</v>
      </c>
      <c r="R25" s="141"/>
    </row>
    <row r="26" spans="2:18" ht="17.25" customHeight="1" x14ac:dyDescent="0.3">
      <c r="B26" s="125" t="s">
        <v>34</v>
      </c>
      <c r="C26" s="69">
        <v>0</v>
      </c>
      <c r="D26" s="69">
        <v>10735</v>
      </c>
      <c r="E26" s="69">
        <v>9543</v>
      </c>
      <c r="F26" s="69">
        <v>17489</v>
      </c>
      <c r="G26" s="69">
        <v>20595</v>
      </c>
      <c r="H26" s="69">
        <v>5481</v>
      </c>
      <c r="I26" s="69">
        <v>407851</v>
      </c>
      <c r="J26" s="69">
        <v>272126</v>
      </c>
      <c r="K26" s="69">
        <v>28871</v>
      </c>
      <c r="L26" s="69">
        <v>5155</v>
      </c>
      <c r="M26" s="69">
        <v>23845</v>
      </c>
      <c r="N26" s="69">
        <v>30079</v>
      </c>
      <c r="O26" s="69">
        <v>0</v>
      </c>
      <c r="P26" s="69">
        <v>14804</v>
      </c>
      <c r="Q26" s="129">
        <v>846574</v>
      </c>
      <c r="R26" s="141"/>
    </row>
    <row r="27" spans="2:18" ht="17.25" customHeight="1" x14ac:dyDescent="0.3">
      <c r="B27" s="125" t="s">
        <v>35</v>
      </c>
      <c r="C27" s="69">
        <v>0</v>
      </c>
      <c r="D27" s="69">
        <v>7572</v>
      </c>
      <c r="E27" s="69">
        <v>23787</v>
      </c>
      <c r="F27" s="69">
        <v>20389</v>
      </c>
      <c r="G27" s="69">
        <v>83280</v>
      </c>
      <c r="H27" s="69">
        <v>1971</v>
      </c>
      <c r="I27" s="69">
        <v>512843</v>
      </c>
      <c r="J27" s="69">
        <v>672306</v>
      </c>
      <c r="K27" s="69">
        <v>0</v>
      </c>
      <c r="L27" s="69">
        <v>19563</v>
      </c>
      <c r="M27" s="69">
        <v>17605</v>
      </c>
      <c r="N27" s="69">
        <v>43605</v>
      </c>
      <c r="O27" s="69">
        <v>1660006</v>
      </c>
      <c r="P27" s="69">
        <v>46646</v>
      </c>
      <c r="Q27" s="129">
        <v>3109573</v>
      </c>
      <c r="R27" s="141"/>
    </row>
    <row r="28" spans="2:18" ht="17.25" customHeight="1" x14ac:dyDescent="0.3">
      <c r="B28" s="125" t="s">
        <v>36</v>
      </c>
      <c r="C28" s="69">
        <v>664</v>
      </c>
      <c r="D28" s="69">
        <v>60443</v>
      </c>
      <c r="E28" s="69">
        <v>25596</v>
      </c>
      <c r="F28" s="69">
        <v>68293</v>
      </c>
      <c r="G28" s="69">
        <v>27591</v>
      </c>
      <c r="H28" s="69">
        <v>120415</v>
      </c>
      <c r="I28" s="69">
        <v>298928</v>
      </c>
      <c r="J28" s="69">
        <v>300978</v>
      </c>
      <c r="K28" s="69">
        <v>0</v>
      </c>
      <c r="L28" s="69">
        <v>21134</v>
      </c>
      <c r="M28" s="69">
        <v>25746</v>
      </c>
      <c r="N28" s="69">
        <v>291236</v>
      </c>
      <c r="O28" s="69">
        <v>0</v>
      </c>
      <c r="P28" s="69">
        <v>25673</v>
      </c>
      <c r="Q28" s="129">
        <v>1266698</v>
      </c>
      <c r="R28" s="141"/>
    </row>
    <row r="29" spans="2:18" ht="17.25" customHeight="1" x14ac:dyDescent="0.3">
      <c r="B29" s="125" t="s">
        <v>199</v>
      </c>
      <c r="C29" s="69">
        <v>0</v>
      </c>
      <c r="D29" s="69">
        <v>20027</v>
      </c>
      <c r="E29" s="69">
        <v>8016</v>
      </c>
      <c r="F29" s="69">
        <v>11092</v>
      </c>
      <c r="G29" s="69">
        <v>6093</v>
      </c>
      <c r="H29" s="69">
        <v>17977</v>
      </c>
      <c r="I29" s="69">
        <v>257069</v>
      </c>
      <c r="J29" s="69">
        <v>292585</v>
      </c>
      <c r="K29" s="69">
        <v>-81529</v>
      </c>
      <c r="L29" s="69">
        <v>1037</v>
      </c>
      <c r="M29" s="69">
        <v>18674</v>
      </c>
      <c r="N29" s="69">
        <v>66875</v>
      </c>
      <c r="O29" s="69">
        <v>0</v>
      </c>
      <c r="P29" s="69">
        <v>10814</v>
      </c>
      <c r="Q29" s="129">
        <v>628729</v>
      </c>
      <c r="R29" s="141"/>
    </row>
    <row r="30" spans="2:18" ht="17.25" customHeight="1" x14ac:dyDescent="0.3">
      <c r="B30" s="125" t="s">
        <v>200</v>
      </c>
      <c r="C30" s="69">
        <v>2803</v>
      </c>
      <c r="D30" s="69">
        <v>34165</v>
      </c>
      <c r="E30" s="69">
        <v>4911</v>
      </c>
      <c r="F30" s="69">
        <v>22278</v>
      </c>
      <c r="G30" s="69">
        <v>38236</v>
      </c>
      <c r="H30" s="69">
        <v>8087</v>
      </c>
      <c r="I30" s="69">
        <v>119060</v>
      </c>
      <c r="J30" s="69">
        <v>72623</v>
      </c>
      <c r="K30" s="69">
        <v>0</v>
      </c>
      <c r="L30" s="69">
        <v>7372</v>
      </c>
      <c r="M30" s="69">
        <v>8733</v>
      </c>
      <c r="N30" s="69">
        <v>14908</v>
      </c>
      <c r="O30" s="69">
        <v>0</v>
      </c>
      <c r="P30" s="69">
        <v>5892</v>
      </c>
      <c r="Q30" s="129">
        <v>339069</v>
      </c>
      <c r="R30" s="141"/>
    </row>
    <row r="31" spans="2:18" ht="17.25" customHeight="1" x14ac:dyDescent="0.3">
      <c r="B31" s="125" t="s">
        <v>37</v>
      </c>
      <c r="C31" s="69">
        <v>0</v>
      </c>
      <c r="D31" s="69">
        <v>18644</v>
      </c>
      <c r="E31" s="69">
        <v>33745</v>
      </c>
      <c r="F31" s="69">
        <v>48425</v>
      </c>
      <c r="G31" s="69">
        <v>3183</v>
      </c>
      <c r="H31" s="69">
        <v>46400</v>
      </c>
      <c r="I31" s="69">
        <v>578951</v>
      </c>
      <c r="J31" s="69">
        <v>539465</v>
      </c>
      <c r="K31" s="69">
        <v>0</v>
      </c>
      <c r="L31" s="69">
        <v>14084</v>
      </c>
      <c r="M31" s="69">
        <v>45109</v>
      </c>
      <c r="N31" s="69">
        <v>216900</v>
      </c>
      <c r="O31" s="69">
        <v>0</v>
      </c>
      <c r="P31" s="69">
        <v>8856</v>
      </c>
      <c r="Q31" s="129">
        <v>1553762</v>
      </c>
      <c r="R31" s="141"/>
    </row>
    <row r="32" spans="2:18" ht="17.25" customHeight="1" x14ac:dyDescent="0.3">
      <c r="B32" s="125" t="s">
        <v>141</v>
      </c>
      <c r="C32" s="69">
        <v>0</v>
      </c>
      <c r="D32" s="69">
        <v>6429</v>
      </c>
      <c r="E32" s="69">
        <v>7098</v>
      </c>
      <c r="F32" s="69">
        <v>53093</v>
      </c>
      <c r="G32" s="69">
        <v>11286</v>
      </c>
      <c r="H32" s="69">
        <v>1343</v>
      </c>
      <c r="I32" s="69">
        <v>275707</v>
      </c>
      <c r="J32" s="69">
        <v>207157</v>
      </c>
      <c r="K32" s="69">
        <v>0</v>
      </c>
      <c r="L32" s="69">
        <v>36976</v>
      </c>
      <c r="M32" s="69">
        <v>23935</v>
      </c>
      <c r="N32" s="69">
        <v>44052</v>
      </c>
      <c r="O32" s="69">
        <v>150122</v>
      </c>
      <c r="P32" s="69">
        <v>1155</v>
      </c>
      <c r="Q32" s="129">
        <v>818355</v>
      </c>
      <c r="R32" s="141"/>
    </row>
    <row r="33" spans="2:18" ht="17.25" customHeight="1" x14ac:dyDescent="0.3">
      <c r="B33" s="125" t="s">
        <v>218</v>
      </c>
      <c r="C33" s="69">
        <v>0</v>
      </c>
      <c r="D33" s="69">
        <v>5994</v>
      </c>
      <c r="E33" s="69">
        <v>5770</v>
      </c>
      <c r="F33" s="69">
        <v>7862</v>
      </c>
      <c r="G33" s="69">
        <v>18519</v>
      </c>
      <c r="H33" s="69">
        <v>5293</v>
      </c>
      <c r="I33" s="69">
        <v>213791</v>
      </c>
      <c r="J33" s="69">
        <v>100293</v>
      </c>
      <c r="K33" s="69">
        <v>0</v>
      </c>
      <c r="L33" s="69">
        <v>18486</v>
      </c>
      <c r="M33" s="69">
        <v>15863</v>
      </c>
      <c r="N33" s="69">
        <v>23819</v>
      </c>
      <c r="O33" s="69">
        <v>0</v>
      </c>
      <c r="P33" s="69">
        <v>1355</v>
      </c>
      <c r="Q33" s="129">
        <v>417044</v>
      </c>
      <c r="R33" s="141"/>
    </row>
    <row r="34" spans="2:18" ht="17.25" customHeight="1" x14ac:dyDescent="0.3">
      <c r="B34" s="125" t="s">
        <v>142</v>
      </c>
      <c r="C34" s="69">
        <v>0</v>
      </c>
      <c r="D34" s="69">
        <v>2106</v>
      </c>
      <c r="E34" s="69">
        <v>2190</v>
      </c>
      <c r="F34" s="69">
        <v>6428</v>
      </c>
      <c r="G34" s="69">
        <v>22935</v>
      </c>
      <c r="H34" s="69">
        <v>18549</v>
      </c>
      <c r="I34" s="69">
        <v>282861</v>
      </c>
      <c r="J34" s="69">
        <v>244435</v>
      </c>
      <c r="K34" s="69">
        <v>41044</v>
      </c>
      <c r="L34" s="69">
        <v>79795</v>
      </c>
      <c r="M34" s="69">
        <v>9730</v>
      </c>
      <c r="N34" s="69">
        <v>40485</v>
      </c>
      <c r="O34" s="69">
        <v>1217157</v>
      </c>
      <c r="P34" s="69">
        <v>6992</v>
      </c>
      <c r="Q34" s="129">
        <v>1974707</v>
      </c>
      <c r="R34" s="141"/>
    </row>
    <row r="35" spans="2:18" ht="17.25" customHeight="1" x14ac:dyDescent="0.3">
      <c r="B35" s="125" t="s">
        <v>143</v>
      </c>
      <c r="C35" s="69">
        <v>0</v>
      </c>
      <c r="D35" s="69">
        <v>3871</v>
      </c>
      <c r="E35" s="69">
        <v>10682</v>
      </c>
      <c r="F35" s="69">
        <v>8103</v>
      </c>
      <c r="G35" s="69">
        <v>2911</v>
      </c>
      <c r="H35" s="69">
        <v>2627</v>
      </c>
      <c r="I35" s="69">
        <v>369303</v>
      </c>
      <c r="J35" s="69">
        <v>123145</v>
      </c>
      <c r="K35" s="69">
        <v>0</v>
      </c>
      <c r="L35" s="69">
        <v>16279</v>
      </c>
      <c r="M35" s="69">
        <v>18160</v>
      </c>
      <c r="N35" s="69">
        <v>53858</v>
      </c>
      <c r="O35" s="69">
        <v>189394</v>
      </c>
      <c r="P35" s="69">
        <v>33627</v>
      </c>
      <c r="Q35" s="129">
        <v>831961</v>
      </c>
      <c r="R35" s="141"/>
    </row>
    <row r="36" spans="2:18" ht="17.25" customHeight="1" x14ac:dyDescent="0.3">
      <c r="B36" s="125" t="s">
        <v>219</v>
      </c>
      <c r="C36" s="69">
        <v>0</v>
      </c>
      <c r="D36" s="69">
        <v>7813</v>
      </c>
      <c r="E36" s="69">
        <v>39839</v>
      </c>
      <c r="F36" s="69">
        <v>17319</v>
      </c>
      <c r="G36" s="69">
        <v>26037</v>
      </c>
      <c r="H36" s="69">
        <v>19864</v>
      </c>
      <c r="I36" s="69">
        <v>324427</v>
      </c>
      <c r="J36" s="69">
        <v>236621</v>
      </c>
      <c r="K36" s="69">
        <v>130759</v>
      </c>
      <c r="L36" s="69">
        <v>6955</v>
      </c>
      <c r="M36" s="69">
        <v>20697</v>
      </c>
      <c r="N36" s="69">
        <v>55610</v>
      </c>
      <c r="O36" s="69">
        <v>357700</v>
      </c>
      <c r="P36" s="69">
        <v>12055</v>
      </c>
      <c r="Q36" s="129">
        <v>1255697</v>
      </c>
      <c r="R36" s="141"/>
    </row>
    <row r="37" spans="2:18" ht="17.25" customHeight="1" x14ac:dyDescent="0.3">
      <c r="B37" s="125" t="s">
        <v>38</v>
      </c>
      <c r="C37" s="69">
        <v>0</v>
      </c>
      <c r="D37" s="69">
        <v>2552</v>
      </c>
      <c r="E37" s="69">
        <v>3723</v>
      </c>
      <c r="F37" s="69">
        <v>6793</v>
      </c>
      <c r="G37" s="69">
        <v>11032</v>
      </c>
      <c r="H37" s="69">
        <v>-5823</v>
      </c>
      <c r="I37" s="69">
        <v>173556</v>
      </c>
      <c r="J37" s="69">
        <v>137847</v>
      </c>
      <c r="K37" s="69">
        <v>0</v>
      </c>
      <c r="L37" s="69">
        <v>3420</v>
      </c>
      <c r="M37" s="69">
        <v>37912</v>
      </c>
      <c r="N37" s="69">
        <v>31768</v>
      </c>
      <c r="O37" s="69">
        <v>29379</v>
      </c>
      <c r="P37" s="69">
        <v>70406</v>
      </c>
      <c r="Q37" s="129">
        <v>502565</v>
      </c>
      <c r="R37" s="141"/>
    </row>
    <row r="38" spans="2:18" ht="17.25" customHeight="1" x14ac:dyDescent="0.3">
      <c r="B38" s="125" t="s">
        <v>39</v>
      </c>
      <c r="C38" s="69">
        <v>0</v>
      </c>
      <c r="D38" s="69">
        <v>15634</v>
      </c>
      <c r="E38" s="69">
        <v>24616</v>
      </c>
      <c r="F38" s="69">
        <v>43443</v>
      </c>
      <c r="G38" s="69">
        <v>13202</v>
      </c>
      <c r="H38" s="69">
        <v>73534</v>
      </c>
      <c r="I38" s="69">
        <v>126969</v>
      </c>
      <c r="J38" s="69">
        <v>94874</v>
      </c>
      <c r="K38" s="69">
        <v>0</v>
      </c>
      <c r="L38" s="69">
        <v>7365</v>
      </c>
      <c r="M38" s="69">
        <v>74915</v>
      </c>
      <c r="N38" s="69">
        <v>126312</v>
      </c>
      <c r="O38" s="69">
        <v>9009</v>
      </c>
      <c r="P38" s="69">
        <v>10125</v>
      </c>
      <c r="Q38" s="129">
        <v>619998</v>
      </c>
      <c r="R38" s="141"/>
    </row>
    <row r="39" spans="2:18" ht="17.25" customHeight="1" x14ac:dyDescent="0.3">
      <c r="B39" s="125" t="s">
        <v>40</v>
      </c>
      <c r="C39" s="69">
        <v>0</v>
      </c>
      <c r="D39" s="69">
        <v>851</v>
      </c>
      <c r="E39" s="69">
        <v>27693</v>
      </c>
      <c r="F39" s="69">
        <v>25610</v>
      </c>
      <c r="G39" s="69">
        <v>13068</v>
      </c>
      <c r="H39" s="69">
        <v>12802</v>
      </c>
      <c r="I39" s="69">
        <v>198403</v>
      </c>
      <c r="J39" s="69">
        <v>512554</v>
      </c>
      <c r="K39" s="69">
        <v>0</v>
      </c>
      <c r="L39" s="69">
        <v>11493</v>
      </c>
      <c r="M39" s="69">
        <v>30348</v>
      </c>
      <c r="N39" s="69">
        <v>120783</v>
      </c>
      <c r="O39" s="69">
        <v>29066</v>
      </c>
      <c r="P39" s="69">
        <v>5053</v>
      </c>
      <c r="Q39" s="129">
        <v>987726</v>
      </c>
      <c r="R39" s="141"/>
    </row>
    <row r="40" spans="2:18" ht="17.25" customHeight="1" x14ac:dyDescent="0.3">
      <c r="B40" s="125" t="s">
        <v>41</v>
      </c>
      <c r="C40" s="69">
        <v>0</v>
      </c>
      <c r="D40" s="69">
        <v>5551</v>
      </c>
      <c r="E40" s="69">
        <v>2182</v>
      </c>
      <c r="F40" s="69">
        <v>4762</v>
      </c>
      <c r="G40" s="69">
        <v>6914</v>
      </c>
      <c r="H40" s="69">
        <v>934</v>
      </c>
      <c r="I40" s="69">
        <v>449114</v>
      </c>
      <c r="J40" s="69">
        <v>356631</v>
      </c>
      <c r="K40" s="69">
        <v>0</v>
      </c>
      <c r="L40" s="69">
        <v>20783</v>
      </c>
      <c r="M40" s="69">
        <v>2769</v>
      </c>
      <c r="N40" s="69">
        <v>21176</v>
      </c>
      <c r="O40" s="69">
        <v>0</v>
      </c>
      <c r="P40" s="69">
        <v>29037</v>
      </c>
      <c r="Q40" s="129">
        <v>899853</v>
      </c>
      <c r="R40" s="141"/>
    </row>
    <row r="41" spans="2:18" ht="17.25" customHeight="1" x14ac:dyDescent="0.3">
      <c r="B41" s="125" t="s">
        <v>42</v>
      </c>
      <c r="C41" s="69">
        <v>0</v>
      </c>
      <c r="D41" s="69">
        <v>38</v>
      </c>
      <c r="E41" s="69">
        <v>675</v>
      </c>
      <c r="F41" s="69">
        <v>5303</v>
      </c>
      <c r="G41" s="69">
        <v>1390</v>
      </c>
      <c r="H41" s="69">
        <v>1606</v>
      </c>
      <c r="I41" s="69">
        <v>238247</v>
      </c>
      <c r="J41" s="69">
        <v>92129</v>
      </c>
      <c r="K41" s="69">
        <v>21096</v>
      </c>
      <c r="L41" s="69">
        <v>1064</v>
      </c>
      <c r="M41" s="69">
        <v>1795</v>
      </c>
      <c r="N41" s="69">
        <v>2216</v>
      </c>
      <c r="O41" s="69">
        <v>101006</v>
      </c>
      <c r="P41" s="69">
        <v>4046</v>
      </c>
      <c r="Q41" s="129">
        <v>470611</v>
      </c>
      <c r="R41" s="141"/>
    </row>
    <row r="42" spans="2:18" ht="17.25" customHeight="1" x14ac:dyDescent="0.3">
      <c r="B42" s="125" t="s">
        <v>43</v>
      </c>
      <c r="C42" s="69">
        <v>294</v>
      </c>
      <c r="D42" s="69">
        <v>32659</v>
      </c>
      <c r="E42" s="69">
        <v>85332</v>
      </c>
      <c r="F42" s="69">
        <v>167348</v>
      </c>
      <c r="G42" s="69">
        <v>49868</v>
      </c>
      <c r="H42" s="69">
        <v>50710</v>
      </c>
      <c r="I42" s="69">
        <v>880304</v>
      </c>
      <c r="J42" s="69">
        <v>680458</v>
      </c>
      <c r="K42" s="69">
        <v>0</v>
      </c>
      <c r="L42" s="69">
        <v>60092</v>
      </c>
      <c r="M42" s="69">
        <v>102514</v>
      </c>
      <c r="N42" s="69">
        <v>161210</v>
      </c>
      <c r="O42" s="69">
        <v>3747750</v>
      </c>
      <c r="P42" s="69">
        <v>19489</v>
      </c>
      <c r="Q42" s="129">
        <v>6038028</v>
      </c>
      <c r="R42" s="141"/>
    </row>
    <row r="43" spans="2:18" ht="17.25" customHeight="1" x14ac:dyDescent="0.3">
      <c r="B43" s="125" t="s">
        <v>44</v>
      </c>
      <c r="C43" s="69">
        <v>0</v>
      </c>
      <c r="D43" s="69">
        <v>71</v>
      </c>
      <c r="E43" s="69">
        <v>11</v>
      </c>
      <c r="F43" s="69">
        <v>11</v>
      </c>
      <c r="G43" s="69">
        <v>1686</v>
      </c>
      <c r="H43" s="69">
        <v>228</v>
      </c>
      <c r="I43" s="69">
        <v>237008</v>
      </c>
      <c r="J43" s="69">
        <v>80828</v>
      </c>
      <c r="K43" s="69">
        <v>623105</v>
      </c>
      <c r="L43" s="69">
        <v>120</v>
      </c>
      <c r="M43" s="69">
        <v>14</v>
      </c>
      <c r="N43" s="69">
        <v>600</v>
      </c>
      <c r="O43" s="69">
        <v>0</v>
      </c>
      <c r="P43" s="69">
        <v>-612</v>
      </c>
      <c r="Q43" s="129">
        <v>943069</v>
      </c>
      <c r="R43" s="141"/>
    </row>
    <row r="44" spans="2:18" ht="17.25" customHeight="1" x14ac:dyDescent="0.3">
      <c r="B44" s="127" t="s">
        <v>45</v>
      </c>
      <c r="C44" s="128">
        <f>SUM(C7:C43)</f>
        <v>18019</v>
      </c>
      <c r="D44" s="128">
        <f t="shared" ref="D44:Q44" si="0">SUM(D7:D43)</f>
        <v>661426</v>
      </c>
      <c r="E44" s="128">
        <f t="shared" si="0"/>
        <v>899277</v>
      </c>
      <c r="F44" s="128">
        <f t="shared" si="0"/>
        <v>2190858</v>
      </c>
      <c r="G44" s="128">
        <f t="shared" si="0"/>
        <v>1103265</v>
      </c>
      <c r="H44" s="128">
        <f t="shared" si="0"/>
        <v>1488838</v>
      </c>
      <c r="I44" s="128">
        <f t="shared" si="0"/>
        <v>15746812</v>
      </c>
      <c r="J44" s="128">
        <f t="shared" si="0"/>
        <v>13708017</v>
      </c>
      <c r="K44" s="128">
        <f t="shared" si="0"/>
        <v>3099399</v>
      </c>
      <c r="L44" s="128">
        <f t="shared" si="0"/>
        <v>1803354</v>
      </c>
      <c r="M44" s="128">
        <f t="shared" si="0"/>
        <v>2071335</v>
      </c>
      <c r="N44" s="128">
        <f t="shared" si="0"/>
        <v>4239568</v>
      </c>
      <c r="O44" s="128">
        <f t="shared" si="0"/>
        <v>20442696</v>
      </c>
      <c r="P44" s="128">
        <f t="shared" si="0"/>
        <v>1366809</v>
      </c>
      <c r="Q44" s="128">
        <f t="shared" si="0"/>
        <v>68839681</v>
      </c>
      <c r="R44" s="141"/>
    </row>
    <row r="45" spans="2:18" ht="17.25" customHeight="1" x14ac:dyDescent="0.3">
      <c r="B45" s="282" t="s">
        <v>46</v>
      </c>
      <c r="C45" s="282"/>
      <c r="D45" s="282"/>
      <c r="E45" s="282"/>
      <c r="F45" s="282"/>
      <c r="G45" s="282"/>
      <c r="H45" s="282"/>
      <c r="I45" s="282"/>
      <c r="J45" s="282"/>
      <c r="K45" s="282"/>
      <c r="L45" s="282"/>
      <c r="M45" s="282"/>
      <c r="N45" s="282"/>
      <c r="O45" s="282"/>
      <c r="P45" s="282"/>
      <c r="Q45" s="282"/>
      <c r="R45" s="142"/>
    </row>
    <row r="46" spans="2:18" ht="17.25" customHeight="1" x14ac:dyDescent="0.3">
      <c r="B46" s="125" t="s">
        <v>47</v>
      </c>
      <c r="C46" s="69">
        <v>14980</v>
      </c>
      <c r="D46" s="69">
        <v>182591</v>
      </c>
      <c r="E46" s="69">
        <v>10500</v>
      </c>
      <c r="F46" s="69">
        <v>560505</v>
      </c>
      <c r="G46" s="69">
        <v>44314</v>
      </c>
      <c r="H46" s="69">
        <v>40834</v>
      </c>
      <c r="I46" s="69">
        <v>0</v>
      </c>
      <c r="J46" s="69">
        <v>59190</v>
      </c>
      <c r="K46" s="69">
        <v>0</v>
      </c>
      <c r="L46" s="69">
        <v>2853</v>
      </c>
      <c r="M46" s="69">
        <v>10824</v>
      </c>
      <c r="N46" s="69">
        <v>2180</v>
      </c>
      <c r="O46" s="69">
        <v>312858</v>
      </c>
      <c r="P46" s="69">
        <v>178508</v>
      </c>
      <c r="Q46" s="129">
        <v>1420136</v>
      </c>
      <c r="R46" s="141"/>
    </row>
    <row r="47" spans="2:18" ht="17.25" customHeight="1" x14ac:dyDescent="0.3">
      <c r="B47" s="125" t="s">
        <v>65</v>
      </c>
      <c r="C47" s="69">
        <v>1733</v>
      </c>
      <c r="D47" s="69">
        <v>194679</v>
      </c>
      <c r="E47" s="69">
        <v>0</v>
      </c>
      <c r="F47" s="69">
        <v>990065</v>
      </c>
      <c r="G47" s="69">
        <v>12872</v>
      </c>
      <c r="H47" s="69">
        <v>135789</v>
      </c>
      <c r="I47" s="69">
        <v>0</v>
      </c>
      <c r="J47" s="69">
        <v>173266</v>
      </c>
      <c r="K47" s="69">
        <v>0</v>
      </c>
      <c r="L47" s="69">
        <v>19719</v>
      </c>
      <c r="M47" s="69">
        <v>0</v>
      </c>
      <c r="N47" s="69">
        <v>0</v>
      </c>
      <c r="O47" s="69">
        <v>425185</v>
      </c>
      <c r="P47" s="69">
        <v>304679</v>
      </c>
      <c r="Q47" s="129">
        <v>2257985</v>
      </c>
      <c r="R47" s="141"/>
    </row>
    <row r="48" spans="2:18" ht="17.25" customHeight="1" x14ac:dyDescent="0.3">
      <c r="B48" s="7" t="s">
        <v>258</v>
      </c>
      <c r="C48" s="69">
        <v>437</v>
      </c>
      <c r="D48" s="69">
        <v>31579</v>
      </c>
      <c r="E48" s="69">
        <v>11159</v>
      </c>
      <c r="F48" s="69">
        <v>82406</v>
      </c>
      <c r="G48" s="69">
        <v>5544</v>
      </c>
      <c r="H48" s="69">
        <v>18237</v>
      </c>
      <c r="I48" s="69">
        <v>13862</v>
      </c>
      <c r="J48" s="69">
        <v>15017</v>
      </c>
      <c r="K48" s="69">
        <v>0</v>
      </c>
      <c r="L48" s="69">
        <v>-2485</v>
      </c>
      <c r="M48" s="69">
        <v>22466</v>
      </c>
      <c r="N48" s="69">
        <v>-3558</v>
      </c>
      <c r="O48" s="69">
        <v>18533</v>
      </c>
      <c r="P48" s="69">
        <v>28671</v>
      </c>
      <c r="Q48" s="129">
        <v>241868</v>
      </c>
      <c r="R48" s="141"/>
    </row>
    <row r="49" spans="2:18" ht="17.25" customHeight="1" x14ac:dyDescent="0.3">
      <c r="B49" s="125" t="s">
        <v>48</v>
      </c>
      <c r="C49" s="69">
        <v>2359</v>
      </c>
      <c r="D49" s="69">
        <v>493293</v>
      </c>
      <c r="E49" s="69">
        <v>1801216</v>
      </c>
      <c r="F49" s="69">
        <v>250554</v>
      </c>
      <c r="G49" s="69">
        <v>119623</v>
      </c>
      <c r="H49" s="69">
        <v>306116</v>
      </c>
      <c r="I49" s="69">
        <v>60069</v>
      </c>
      <c r="J49" s="69">
        <v>524802</v>
      </c>
      <c r="K49" s="69">
        <v>0</v>
      </c>
      <c r="L49" s="69">
        <v>109919</v>
      </c>
      <c r="M49" s="69">
        <v>6822</v>
      </c>
      <c r="N49" s="69">
        <v>2089</v>
      </c>
      <c r="O49" s="69">
        <v>2257624</v>
      </c>
      <c r="P49" s="69">
        <v>3054938</v>
      </c>
      <c r="Q49" s="129">
        <v>8989424</v>
      </c>
      <c r="R49" s="141"/>
    </row>
    <row r="50" spans="2:18" ht="17.25" customHeight="1" x14ac:dyDescent="0.3">
      <c r="B50" s="125" t="s">
        <v>259</v>
      </c>
      <c r="C50" s="69">
        <v>-1904</v>
      </c>
      <c r="D50" s="69">
        <v>9473</v>
      </c>
      <c r="E50" s="69">
        <v>-1394</v>
      </c>
      <c r="F50" s="69">
        <v>44558</v>
      </c>
      <c r="G50" s="69">
        <v>18476</v>
      </c>
      <c r="H50" s="69">
        <v>7043</v>
      </c>
      <c r="I50" s="69">
        <v>466</v>
      </c>
      <c r="J50" s="69">
        <v>-3009</v>
      </c>
      <c r="K50" s="69">
        <v>0</v>
      </c>
      <c r="L50" s="69">
        <v>93</v>
      </c>
      <c r="M50" s="69">
        <v>1530</v>
      </c>
      <c r="N50" s="69">
        <v>215</v>
      </c>
      <c r="O50" s="69">
        <v>0</v>
      </c>
      <c r="P50" s="69">
        <v>21487</v>
      </c>
      <c r="Q50" s="129">
        <v>97035</v>
      </c>
      <c r="R50" s="141"/>
    </row>
    <row r="51" spans="2:18" ht="17.25" customHeight="1" x14ac:dyDescent="0.3">
      <c r="B51" s="127" t="s">
        <v>45</v>
      </c>
      <c r="C51" s="128">
        <f>SUM(C46:C50)</f>
        <v>17605</v>
      </c>
      <c r="D51" s="128">
        <f>SUM(D46:D50)</f>
        <v>911615</v>
      </c>
      <c r="E51" s="128">
        <f t="shared" ref="E51:Q51" si="1">SUM(E46:E50)</f>
        <v>1821481</v>
      </c>
      <c r="F51" s="128">
        <f t="shared" si="1"/>
        <v>1928088</v>
      </c>
      <c r="G51" s="128">
        <f t="shared" si="1"/>
        <v>200829</v>
      </c>
      <c r="H51" s="128">
        <f t="shared" si="1"/>
        <v>508019</v>
      </c>
      <c r="I51" s="128">
        <f t="shared" si="1"/>
        <v>74397</v>
      </c>
      <c r="J51" s="128">
        <f t="shared" si="1"/>
        <v>769266</v>
      </c>
      <c r="K51" s="128">
        <f t="shared" si="1"/>
        <v>0</v>
      </c>
      <c r="L51" s="128">
        <f t="shared" si="1"/>
        <v>130099</v>
      </c>
      <c r="M51" s="128">
        <f t="shared" si="1"/>
        <v>41642</v>
      </c>
      <c r="N51" s="128">
        <f t="shared" si="1"/>
        <v>926</v>
      </c>
      <c r="O51" s="128">
        <f t="shared" si="1"/>
        <v>3014200</v>
      </c>
      <c r="P51" s="128">
        <f t="shared" si="1"/>
        <v>3588283</v>
      </c>
      <c r="Q51" s="128">
        <f t="shared" si="1"/>
        <v>13006448</v>
      </c>
      <c r="R51" s="141"/>
    </row>
    <row r="52" spans="2:18" ht="20.25" customHeight="1" x14ac:dyDescent="0.3">
      <c r="B52" s="283" t="s">
        <v>50</v>
      </c>
      <c r="C52" s="283"/>
      <c r="D52" s="283"/>
      <c r="E52" s="283"/>
      <c r="F52" s="283"/>
      <c r="G52" s="283"/>
      <c r="H52" s="283"/>
      <c r="I52" s="283"/>
      <c r="J52" s="283"/>
      <c r="K52" s="283"/>
      <c r="L52" s="283"/>
      <c r="M52" s="283"/>
      <c r="N52" s="283"/>
      <c r="O52" s="283"/>
      <c r="P52" s="283"/>
      <c r="Q52" s="283"/>
      <c r="R52" s="143"/>
    </row>
    <row r="53" spans="2:18" x14ac:dyDescent="0.3">
      <c r="C53" s="5"/>
      <c r="D53" s="5"/>
      <c r="E53" s="5"/>
      <c r="F53" s="5"/>
      <c r="G53" s="5"/>
      <c r="H53" s="5"/>
      <c r="I53" s="5"/>
      <c r="J53" s="5"/>
      <c r="K53" s="5"/>
      <c r="L53" s="5"/>
      <c r="M53" s="5"/>
      <c r="N53" s="5"/>
      <c r="O53" s="5"/>
      <c r="P53" s="5"/>
      <c r="Q53" s="5"/>
    </row>
    <row r="54" spans="2:18" x14ac:dyDescent="0.3">
      <c r="Q54" s="5"/>
    </row>
    <row r="55" spans="2:18" x14ac:dyDescent="0.3">
      <c r="Q55" s="5"/>
    </row>
  </sheetData>
  <sheetProtection algorithmName="SHA-512" hashValue="0JRdPfaU4VIAEWGhyVXZ4io/6Oy31Z8b5SUQQj8WThfBi/Na8RTrAlgi6kMF4byGKpCJGJXWui1dNHq9lzITCg==" saltValue="+fQKGAOO7xAkXu/54JuB3Q==" spinCount="100000" sheet="1" objects="1" scenarios="1"/>
  <mergeCells count="4">
    <mergeCell ref="B4:Q4"/>
    <mergeCell ref="B6:Q6"/>
    <mergeCell ref="B45:Q45"/>
    <mergeCell ref="B52:Q52"/>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1">
    <tabColor rgb="FF92D050"/>
    <pageSetUpPr fitToPage="1"/>
  </sheetPr>
  <dimension ref="B1:Z55"/>
  <sheetViews>
    <sheetView showGridLines="0" topLeftCell="A19" zoomScale="80" zoomScaleNormal="80" workbookViewId="0">
      <selection activeCell="Q50" sqref="Q50"/>
    </sheetView>
  </sheetViews>
  <sheetFormatPr defaultColWidth="12" defaultRowHeight="21" customHeight="1" x14ac:dyDescent="0.3"/>
  <cols>
    <col min="1" max="1" width="20.453125" style="4" customWidth="1"/>
    <col min="2" max="2" width="47.54296875" style="4" bestFit="1" customWidth="1"/>
    <col min="3" max="17" width="22.54296875" style="4" customWidth="1"/>
    <col min="18" max="19" width="16.54296875" style="4" bestFit="1" customWidth="1"/>
    <col min="20" max="16384" width="12" style="4"/>
  </cols>
  <sheetData>
    <row r="1" spans="2:20" ht="24.75" customHeight="1" x14ac:dyDescent="0.3"/>
    <row r="2" spans="2:20" ht="14" x14ac:dyDescent="0.3"/>
    <row r="3" spans="2:20" ht="24.75" customHeight="1" x14ac:dyDescent="0.3">
      <c r="B3" s="280" t="s">
        <v>311</v>
      </c>
      <c r="C3" s="280"/>
      <c r="D3" s="280"/>
      <c r="E3" s="280"/>
      <c r="F3" s="280"/>
      <c r="G3" s="280"/>
      <c r="H3" s="280"/>
      <c r="I3" s="280"/>
      <c r="J3" s="280"/>
      <c r="K3" s="280"/>
      <c r="L3" s="280"/>
      <c r="M3" s="280"/>
      <c r="N3" s="280"/>
      <c r="O3" s="280"/>
      <c r="P3" s="280"/>
      <c r="Q3" s="280"/>
      <c r="R3" s="130"/>
    </row>
    <row r="4" spans="2:20" ht="28" x14ac:dyDescent="0.3">
      <c r="B4" s="64" t="s">
        <v>0</v>
      </c>
      <c r="C4" s="66" t="s">
        <v>221</v>
      </c>
      <c r="D4" s="66" t="s">
        <v>222</v>
      </c>
      <c r="E4" s="66" t="s">
        <v>223</v>
      </c>
      <c r="F4" s="66" t="s">
        <v>224</v>
      </c>
      <c r="G4" s="66" t="s">
        <v>225</v>
      </c>
      <c r="H4" s="66" t="s">
        <v>226</v>
      </c>
      <c r="I4" s="66" t="s">
        <v>227</v>
      </c>
      <c r="J4" s="66" t="s">
        <v>226</v>
      </c>
      <c r="K4" s="66" t="s">
        <v>228</v>
      </c>
      <c r="L4" s="66" t="s">
        <v>229</v>
      </c>
      <c r="M4" s="66" t="s">
        <v>74</v>
      </c>
      <c r="N4" s="66" t="s">
        <v>75</v>
      </c>
      <c r="O4" s="66" t="s">
        <v>230</v>
      </c>
      <c r="P4" s="66" t="s">
        <v>2</v>
      </c>
      <c r="Q4" s="66" t="s">
        <v>231</v>
      </c>
      <c r="R4" s="140"/>
    </row>
    <row r="5" spans="2:20" ht="28.5" customHeight="1" x14ac:dyDescent="0.3">
      <c r="B5" s="282" t="s">
        <v>16</v>
      </c>
      <c r="C5" s="282"/>
      <c r="D5" s="282"/>
      <c r="E5" s="282"/>
      <c r="F5" s="282"/>
      <c r="G5" s="282"/>
      <c r="H5" s="282"/>
      <c r="I5" s="282"/>
      <c r="J5" s="282"/>
      <c r="K5" s="282"/>
      <c r="L5" s="282"/>
      <c r="M5" s="282"/>
      <c r="N5" s="282"/>
      <c r="O5" s="282"/>
      <c r="P5" s="282"/>
      <c r="Q5" s="282"/>
      <c r="R5" s="140"/>
    </row>
    <row r="6" spans="2:20" ht="28.5" customHeight="1" x14ac:dyDescent="0.3">
      <c r="B6" s="125" t="s">
        <v>17</v>
      </c>
      <c r="C6" s="69">
        <v>4457955</v>
      </c>
      <c r="D6" s="69">
        <v>0</v>
      </c>
      <c r="E6" s="69">
        <v>2359121</v>
      </c>
      <c r="F6" s="69">
        <v>2098834</v>
      </c>
      <c r="G6" s="69">
        <v>1708428</v>
      </c>
      <c r="H6" s="69">
        <v>0</v>
      </c>
      <c r="I6" s="69">
        <v>1536672</v>
      </c>
      <c r="J6" s="69">
        <v>0</v>
      </c>
      <c r="K6" s="69">
        <v>2270589</v>
      </c>
      <c r="L6" s="69">
        <v>1085610</v>
      </c>
      <c r="M6" s="69">
        <v>-149147</v>
      </c>
      <c r="N6" s="69">
        <v>791355</v>
      </c>
      <c r="O6" s="69">
        <v>542771</v>
      </c>
      <c r="P6" s="69">
        <v>185817</v>
      </c>
      <c r="Q6" s="129">
        <v>728588</v>
      </c>
      <c r="R6" s="141"/>
      <c r="S6" s="141"/>
      <c r="T6" s="5"/>
    </row>
    <row r="7" spans="2:20" ht="28.5" customHeight="1" x14ac:dyDescent="0.3">
      <c r="B7" s="125" t="s">
        <v>18</v>
      </c>
      <c r="C7" s="69">
        <v>1158688</v>
      </c>
      <c r="D7" s="69">
        <v>3773</v>
      </c>
      <c r="E7" s="69">
        <v>231105</v>
      </c>
      <c r="F7" s="69">
        <v>931356</v>
      </c>
      <c r="G7" s="69">
        <v>544621</v>
      </c>
      <c r="H7" s="69">
        <v>0</v>
      </c>
      <c r="I7" s="69">
        <v>400769</v>
      </c>
      <c r="J7" s="69">
        <v>0</v>
      </c>
      <c r="K7" s="69">
        <v>1075207</v>
      </c>
      <c r="L7" s="69">
        <v>497046</v>
      </c>
      <c r="M7" s="69">
        <v>63461</v>
      </c>
      <c r="N7" s="69">
        <v>589240</v>
      </c>
      <c r="O7" s="69">
        <v>-74539</v>
      </c>
      <c r="P7" s="69">
        <v>70939</v>
      </c>
      <c r="Q7" s="129">
        <v>-3600</v>
      </c>
      <c r="R7" s="141"/>
      <c r="S7" s="141"/>
      <c r="T7" s="5"/>
    </row>
    <row r="8" spans="2:20" ht="28.5" customHeight="1" x14ac:dyDescent="0.3">
      <c r="B8" s="125" t="s">
        <v>19</v>
      </c>
      <c r="C8" s="69">
        <v>2981847</v>
      </c>
      <c r="D8" s="69">
        <v>71312</v>
      </c>
      <c r="E8" s="69">
        <v>2280219</v>
      </c>
      <c r="F8" s="69">
        <v>772940</v>
      </c>
      <c r="G8" s="69">
        <v>300424</v>
      </c>
      <c r="H8" s="69">
        <v>0</v>
      </c>
      <c r="I8" s="69">
        <v>384298</v>
      </c>
      <c r="J8" s="69">
        <v>0</v>
      </c>
      <c r="K8" s="69">
        <v>689066</v>
      </c>
      <c r="L8" s="69">
        <v>360821</v>
      </c>
      <c r="M8" s="69">
        <v>-410399</v>
      </c>
      <c r="N8" s="69">
        <v>617074</v>
      </c>
      <c r="O8" s="69">
        <v>121571</v>
      </c>
      <c r="P8" s="69">
        <v>0</v>
      </c>
      <c r="Q8" s="129">
        <v>121571</v>
      </c>
      <c r="R8" s="141"/>
      <c r="S8" s="141"/>
      <c r="T8" s="5"/>
    </row>
    <row r="9" spans="2:20" ht="28.5" customHeight="1" x14ac:dyDescent="0.3">
      <c r="B9" s="125" t="s">
        <v>145</v>
      </c>
      <c r="C9" s="69">
        <v>740637</v>
      </c>
      <c r="D9" s="69">
        <v>0</v>
      </c>
      <c r="E9" s="69">
        <v>357606</v>
      </c>
      <c r="F9" s="69">
        <v>383031</v>
      </c>
      <c r="G9" s="69">
        <v>115285</v>
      </c>
      <c r="H9" s="69">
        <v>0</v>
      </c>
      <c r="I9" s="69">
        <v>206126</v>
      </c>
      <c r="J9" s="69">
        <v>0</v>
      </c>
      <c r="K9" s="69">
        <v>292190</v>
      </c>
      <c r="L9" s="69">
        <v>161787</v>
      </c>
      <c r="M9" s="69">
        <v>47334</v>
      </c>
      <c r="N9" s="69">
        <v>204494</v>
      </c>
      <c r="O9" s="69">
        <v>-121425</v>
      </c>
      <c r="P9" s="69">
        <v>51687</v>
      </c>
      <c r="Q9" s="129">
        <v>-69738</v>
      </c>
      <c r="R9" s="141"/>
      <c r="S9" s="141"/>
      <c r="T9" s="5"/>
    </row>
    <row r="10" spans="2:20" ht="28.5" customHeight="1" x14ac:dyDescent="0.3">
      <c r="B10" s="125" t="s">
        <v>20</v>
      </c>
      <c r="C10" s="69">
        <v>7350917</v>
      </c>
      <c r="D10" s="69">
        <v>103346</v>
      </c>
      <c r="E10" s="69">
        <v>2101547</v>
      </c>
      <c r="F10" s="69">
        <v>5352716</v>
      </c>
      <c r="G10" s="69">
        <v>2480032</v>
      </c>
      <c r="H10" s="69">
        <v>54795</v>
      </c>
      <c r="I10" s="69">
        <v>2785161</v>
      </c>
      <c r="J10" s="69">
        <v>0</v>
      </c>
      <c r="K10" s="69">
        <v>5102382</v>
      </c>
      <c r="L10" s="69">
        <v>3651824</v>
      </c>
      <c r="M10" s="69">
        <v>370162</v>
      </c>
      <c r="N10" s="69">
        <v>1231985</v>
      </c>
      <c r="O10" s="69">
        <v>-151588</v>
      </c>
      <c r="P10" s="69">
        <v>0</v>
      </c>
      <c r="Q10" s="129">
        <v>-151588</v>
      </c>
      <c r="R10" s="141"/>
      <c r="S10" s="141"/>
      <c r="T10" s="5"/>
    </row>
    <row r="11" spans="2:20" ht="28.5" customHeight="1" x14ac:dyDescent="0.3">
      <c r="B11" s="125" t="s">
        <v>139</v>
      </c>
      <c r="C11" s="69">
        <v>6534419</v>
      </c>
      <c r="D11" s="69">
        <v>0</v>
      </c>
      <c r="E11" s="69">
        <v>1276034</v>
      </c>
      <c r="F11" s="69">
        <v>5258384</v>
      </c>
      <c r="G11" s="69">
        <v>2207159</v>
      </c>
      <c r="H11" s="69">
        <v>77413</v>
      </c>
      <c r="I11" s="69">
        <v>2704764</v>
      </c>
      <c r="J11" s="69">
        <v>100033</v>
      </c>
      <c r="K11" s="69">
        <v>4738160</v>
      </c>
      <c r="L11" s="69">
        <v>3295647</v>
      </c>
      <c r="M11" s="69">
        <v>516878</v>
      </c>
      <c r="N11" s="69">
        <v>1791193</v>
      </c>
      <c r="O11" s="69">
        <v>-865558</v>
      </c>
      <c r="P11" s="69">
        <v>702229</v>
      </c>
      <c r="Q11" s="129">
        <v>-163329</v>
      </c>
      <c r="R11" s="141"/>
      <c r="S11" s="141"/>
      <c r="T11" s="5"/>
    </row>
    <row r="12" spans="2:20" ht="28.5" customHeight="1" x14ac:dyDescent="0.3">
      <c r="B12" s="125" t="s">
        <v>21</v>
      </c>
      <c r="C12" s="69">
        <v>8628227</v>
      </c>
      <c r="D12" s="69">
        <v>90219</v>
      </c>
      <c r="E12" s="69">
        <v>1390250</v>
      </c>
      <c r="F12" s="69">
        <v>7328195</v>
      </c>
      <c r="G12" s="69">
        <v>3526159</v>
      </c>
      <c r="H12" s="69">
        <v>0</v>
      </c>
      <c r="I12" s="69">
        <v>4113303</v>
      </c>
      <c r="J12" s="69">
        <v>0</v>
      </c>
      <c r="K12" s="69">
        <v>6741051</v>
      </c>
      <c r="L12" s="69">
        <v>4838411</v>
      </c>
      <c r="M12" s="69">
        <v>623314</v>
      </c>
      <c r="N12" s="69">
        <v>1572570</v>
      </c>
      <c r="O12" s="69">
        <v>-293244</v>
      </c>
      <c r="P12" s="69">
        <v>573822</v>
      </c>
      <c r="Q12" s="129">
        <v>280578</v>
      </c>
      <c r="R12" s="141"/>
      <c r="S12" s="141"/>
      <c r="T12" s="5"/>
    </row>
    <row r="13" spans="2:20" ht="28.5" customHeight="1" x14ac:dyDescent="0.3">
      <c r="B13" s="125" t="s">
        <v>22</v>
      </c>
      <c r="C13" s="69">
        <v>365990</v>
      </c>
      <c r="D13" s="69">
        <v>103190</v>
      </c>
      <c r="E13" s="69">
        <v>44469</v>
      </c>
      <c r="F13" s="69">
        <v>424711</v>
      </c>
      <c r="G13" s="69">
        <v>114641</v>
      </c>
      <c r="H13" s="69">
        <v>0</v>
      </c>
      <c r="I13" s="69">
        <v>213691</v>
      </c>
      <c r="J13" s="69">
        <v>0</v>
      </c>
      <c r="K13" s="69">
        <v>325660</v>
      </c>
      <c r="L13" s="69">
        <v>225244</v>
      </c>
      <c r="M13" s="69">
        <v>66261</v>
      </c>
      <c r="N13" s="69">
        <v>118134</v>
      </c>
      <c r="O13" s="69">
        <v>-83978</v>
      </c>
      <c r="P13" s="69">
        <v>11993</v>
      </c>
      <c r="Q13" s="129">
        <v>-71986</v>
      </c>
      <c r="R13" s="141"/>
      <c r="S13" s="141"/>
      <c r="T13" s="5"/>
    </row>
    <row r="14" spans="2:20" ht="28.5" customHeight="1" x14ac:dyDescent="0.3">
      <c r="B14" s="125" t="s">
        <v>23</v>
      </c>
      <c r="C14" s="69">
        <v>2428130</v>
      </c>
      <c r="D14" s="69">
        <v>0</v>
      </c>
      <c r="E14" s="69">
        <v>75057</v>
      </c>
      <c r="F14" s="69">
        <v>2353073</v>
      </c>
      <c r="G14" s="69">
        <v>591651</v>
      </c>
      <c r="H14" s="69">
        <v>0</v>
      </c>
      <c r="I14" s="69">
        <v>585068</v>
      </c>
      <c r="J14" s="69">
        <v>0</v>
      </c>
      <c r="K14" s="69">
        <v>2359656</v>
      </c>
      <c r="L14" s="69">
        <v>1546995</v>
      </c>
      <c r="M14" s="69">
        <v>243292</v>
      </c>
      <c r="N14" s="69">
        <v>636592</v>
      </c>
      <c r="O14" s="69">
        <v>-67223</v>
      </c>
      <c r="P14" s="69">
        <v>0</v>
      </c>
      <c r="Q14" s="129">
        <v>-67223</v>
      </c>
      <c r="R14" s="141"/>
      <c r="S14" s="141"/>
      <c r="T14" s="5"/>
    </row>
    <row r="15" spans="2:20" ht="28.5" customHeight="1" x14ac:dyDescent="0.3">
      <c r="B15" s="125" t="s">
        <v>24</v>
      </c>
      <c r="C15" s="69">
        <v>1991316</v>
      </c>
      <c r="D15" s="69">
        <v>2187</v>
      </c>
      <c r="E15" s="69">
        <v>593022</v>
      </c>
      <c r="F15" s="69">
        <v>1400481</v>
      </c>
      <c r="G15" s="69">
        <v>666914</v>
      </c>
      <c r="H15" s="69">
        <v>0</v>
      </c>
      <c r="I15" s="69">
        <v>736972</v>
      </c>
      <c r="J15" s="69">
        <v>0</v>
      </c>
      <c r="K15" s="69">
        <v>1330424</v>
      </c>
      <c r="L15" s="69">
        <v>996538</v>
      </c>
      <c r="M15" s="69">
        <v>121845</v>
      </c>
      <c r="N15" s="69">
        <v>302441</v>
      </c>
      <c r="O15" s="69">
        <v>-90399</v>
      </c>
      <c r="P15" s="69">
        <v>0</v>
      </c>
      <c r="Q15" s="129">
        <v>-90399</v>
      </c>
      <c r="R15" s="141"/>
      <c r="S15" s="141"/>
      <c r="T15" s="5"/>
    </row>
    <row r="16" spans="2:20" ht="28.5" customHeight="1" x14ac:dyDescent="0.3">
      <c r="B16" s="125" t="s">
        <v>25</v>
      </c>
      <c r="C16" s="69">
        <v>2974880</v>
      </c>
      <c r="D16" s="69">
        <v>73437</v>
      </c>
      <c r="E16" s="69">
        <v>1211121</v>
      </c>
      <c r="F16" s="69">
        <v>1837197</v>
      </c>
      <c r="G16" s="69">
        <v>785598</v>
      </c>
      <c r="H16" s="69">
        <v>49209</v>
      </c>
      <c r="I16" s="69">
        <v>936273</v>
      </c>
      <c r="J16" s="69">
        <v>44297</v>
      </c>
      <c r="K16" s="69">
        <v>1691434</v>
      </c>
      <c r="L16" s="69">
        <v>1017489</v>
      </c>
      <c r="M16" s="69">
        <v>124693</v>
      </c>
      <c r="N16" s="69">
        <v>632408</v>
      </c>
      <c r="O16" s="69">
        <v>-83157</v>
      </c>
      <c r="P16" s="69">
        <v>0</v>
      </c>
      <c r="Q16" s="129">
        <v>-83157</v>
      </c>
      <c r="R16" s="141"/>
      <c r="S16" s="141"/>
      <c r="T16" s="5"/>
    </row>
    <row r="17" spans="2:20" ht="28.5" customHeight="1" x14ac:dyDescent="0.3">
      <c r="B17" s="125" t="s">
        <v>26</v>
      </c>
      <c r="C17" s="69">
        <v>5325823</v>
      </c>
      <c r="D17" s="69">
        <v>76326</v>
      </c>
      <c r="E17" s="69">
        <v>2575905</v>
      </c>
      <c r="F17" s="69">
        <v>2826245</v>
      </c>
      <c r="G17" s="69">
        <v>1242800</v>
      </c>
      <c r="H17" s="69">
        <v>0</v>
      </c>
      <c r="I17" s="69">
        <v>1691383</v>
      </c>
      <c r="J17" s="69">
        <v>0</v>
      </c>
      <c r="K17" s="69">
        <v>2377662</v>
      </c>
      <c r="L17" s="69">
        <v>1327739</v>
      </c>
      <c r="M17" s="69">
        <v>7416</v>
      </c>
      <c r="N17" s="69">
        <v>671049</v>
      </c>
      <c r="O17" s="69">
        <v>371458</v>
      </c>
      <c r="P17" s="69">
        <v>528965</v>
      </c>
      <c r="Q17" s="129">
        <v>900424</v>
      </c>
      <c r="R17" s="141"/>
      <c r="S17" s="141"/>
      <c r="T17" s="5"/>
    </row>
    <row r="18" spans="2:20" ht="28.5" customHeight="1" x14ac:dyDescent="0.3">
      <c r="B18" s="125" t="s">
        <v>27</v>
      </c>
      <c r="C18" s="69">
        <v>3927535</v>
      </c>
      <c r="D18" s="69">
        <v>201662</v>
      </c>
      <c r="E18" s="69">
        <v>490173</v>
      </c>
      <c r="F18" s="69">
        <v>3639024</v>
      </c>
      <c r="G18" s="69">
        <v>1786374</v>
      </c>
      <c r="H18" s="69">
        <v>0</v>
      </c>
      <c r="I18" s="69">
        <v>1968765</v>
      </c>
      <c r="J18" s="69">
        <v>0</v>
      </c>
      <c r="K18" s="69">
        <v>3456633</v>
      </c>
      <c r="L18" s="69">
        <v>2294533</v>
      </c>
      <c r="M18" s="69">
        <v>435855</v>
      </c>
      <c r="N18" s="69">
        <v>543534</v>
      </c>
      <c r="O18" s="69">
        <v>182710</v>
      </c>
      <c r="P18" s="69">
        <v>171336</v>
      </c>
      <c r="Q18" s="129">
        <v>354046</v>
      </c>
      <c r="R18" s="141"/>
      <c r="S18" s="141"/>
      <c r="T18" s="5"/>
    </row>
    <row r="19" spans="2:20" ht="28.5" customHeight="1" x14ac:dyDescent="0.3">
      <c r="B19" s="125" t="s">
        <v>28</v>
      </c>
      <c r="C19" s="69">
        <v>4610777</v>
      </c>
      <c r="D19" s="69">
        <v>54977</v>
      </c>
      <c r="E19" s="69">
        <v>1663125</v>
      </c>
      <c r="F19" s="69">
        <v>3002629</v>
      </c>
      <c r="G19" s="69">
        <v>1305962</v>
      </c>
      <c r="H19" s="69">
        <v>0</v>
      </c>
      <c r="I19" s="69">
        <v>1791594</v>
      </c>
      <c r="J19" s="69">
        <v>0</v>
      </c>
      <c r="K19" s="69">
        <v>2516997</v>
      </c>
      <c r="L19" s="69">
        <v>1199318</v>
      </c>
      <c r="M19" s="69">
        <v>106835</v>
      </c>
      <c r="N19" s="69">
        <v>1111799</v>
      </c>
      <c r="O19" s="69">
        <v>99045</v>
      </c>
      <c r="P19" s="69">
        <v>455093</v>
      </c>
      <c r="Q19" s="129">
        <v>554139</v>
      </c>
      <c r="R19" s="141"/>
      <c r="S19" s="141"/>
      <c r="T19" s="5"/>
    </row>
    <row r="20" spans="2:20" ht="28.5" customHeight="1" x14ac:dyDescent="0.3">
      <c r="B20" s="125" t="s">
        <v>29</v>
      </c>
      <c r="C20" s="69">
        <v>4712200</v>
      </c>
      <c r="D20" s="69">
        <v>58889</v>
      </c>
      <c r="E20" s="69">
        <v>2152913</v>
      </c>
      <c r="F20" s="69">
        <v>2618177</v>
      </c>
      <c r="G20" s="69">
        <v>1027437</v>
      </c>
      <c r="H20" s="69">
        <v>0</v>
      </c>
      <c r="I20" s="69">
        <v>1476531</v>
      </c>
      <c r="J20" s="69">
        <v>0</v>
      </c>
      <c r="K20" s="69">
        <v>2169083</v>
      </c>
      <c r="L20" s="69">
        <v>1117391</v>
      </c>
      <c r="M20" s="69">
        <v>157021</v>
      </c>
      <c r="N20" s="69">
        <v>821263</v>
      </c>
      <c r="O20" s="69">
        <v>73408</v>
      </c>
      <c r="P20" s="69">
        <v>0</v>
      </c>
      <c r="Q20" s="129">
        <v>73408</v>
      </c>
      <c r="R20" s="141"/>
      <c r="S20" s="141"/>
      <c r="T20" s="5"/>
    </row>
    <row r="21" spans="2:20" ht="28.5" customHeight="1" x14ac:dyDescent="0.3">
      <c r="B21" s="125" t="s">
        <v>30</v>
      </c>
      <c r="C21" s="69">
        <v>893556</v>
      </c>
      <c r="D21" s="69">
        <v>17331</v>
      </c>
      <c r="E21" s="69">
        <v>116240</v>
      </c>
      <c r="F21" s="69">
        <v>794647</v>
      </c>
      <c r="G21" s="69">
        <v>431995</v>
      </c>
      <c r="H21" s="69">
        <v>0</v>
      </c>
      <c r="I21" s="69">
        <v>410435</v>
      </c>
      <c r="J21" s="69">
        <v>0</v>
      </c>
      <c r="K21" s="69">
        <v>816207</v>
      </c>
      <c r="L21" s="69">
        <v>488592</v>
      </c>
      <c r="M21" s="69">
        <v>77746</v>
      </c>
      <c r="N21" s="69">
        <v>242600</v>
      </c>
      <c r="O21" s="69">
        <v>7269</v>
      </c>
      <c r="P21" s="69">
        <v>13558</v>
      </c>
      <c r="Q21" s="129">
        <v>20827</v>
      </c>
      <c r="R21" s="141"/>
      <c r="S21" s="141"/>
      <c r="T21" s="5"/>
    </row>
    <row r="22" spans="2:20" ht="28.5" customHeight="1" x14ac:dyDescent="0.3">
      <c r="B22" s="125" t="s">
        <v>31</v>
      </c>
      <c r="C22" s="69">
        <v>0</v>
      </c>
      <c r="D22" s="69">
        <v>0</v>
      </c>
      <c r="E22" s="69">
        <v>0</v>
      </c>
      <c r="F22" s="69">
        <v>0</v>
      </c>
      <c r="G22" s="69">
        <v>0</v>
      </c>
      <c r="H22" s="69">
        <v>0</v>
      </c>
      <c r="I22" s="69">
        <v>0</v>
      </c>
      <c r="J22" s="69">
        <v>0</v>
      </c>
      <c r="K22" s="69">
        <v>0</v>
      </c>
      <c r="L22" s="69">
        <v>0</v>
      </c>
      <c r="M22" s="69">
        <v>0</v>
      </c>
      <c r="N22" s="69">
        <v>0</v>
      </c>
      <c r="O22" s="69">
        <v>0</v>
      </c>
      <c r="P22" s="69">
        <v>0</v>
      </c>
      <c r="Q22" s="129">
        <v>0</v>
      </c>
      <c r="R22" s="141"/>
      <c r="S22" s="141"/>
      <c r="T22" s="5"/>
    </row>
    <row r="23" spans="2:20" ht="28.5" customHeight="1" x14ac:dyDescent="0.3">
      <c r="B23" s="125" t="s">
        <v>32</v>
      </c>
      <c r="C23" s="69">
        <v>9826538</v>
      </c>
      <c r="D23" s="69">
        <v>117394</v>
      </c>
      <c r="E23" s="69">
        <v>2897974</v>
      </c>
      <c r="F23" s="69">
        <v>7045959</v>
      </c>
      <c r="G23" s="69">
        <v>2909123</v>
      </c>
      <c r="H23" s="69">
        <v>0</v>
      </c>
      <c r="I23" s="69">
        <v>3924929</v>
      </c>
      <c r="J23" s="69">
        <v>0</v>
      </c>
      <c r="K23" s="69">
        <v>6030153</v>
      </c>
      <c r="L23" s="69">
        <v>4380382</v>
      </c>
      <c r="M23" s="69">
        <v>329830</v>
      </c>
      <c r="N23" s="69">
        <v>1377342</v>
      </c>
      <c r="O23" s="69">
        <v>-57400</v>
      </c>
      <c r="P23" s="69">
        <v>526498</v>
      </c>
      <c r="Q23" s="129">
        <v>469097</v>
      </c>
      <c r="R23" s="141"/>
      <c r="S23" s="141"/>
      <c r="T23" s="5"/>
    </row>
    <row r="24" spans="2:20" ht="28.5" customHeight="1" x14ac:dyDescent="0.3">
      <c r="B24" s="125" t="s">
        <v>33</v>
      </c>
      <c r="C24" s="69">
        <v>2225301</v>
      </c>
      <c r="D24" s="69">
        <v>37754</v>
      </c>
      <c r="E24" s="69">
        <v>809098</v>
      </c>
      <c r="F24" s="69">
        <v>1453957</v>
      </c>
      <c r="G24" s="69">
        <v>661831</v>
      </c>
      <c r="H24" s="69">
        <v>0</v>
      </c>
      <c r="I24" s="69">
        <v>762680</v>
      </c>
      <c r="J24" s="69">
        <v>0</v>
      </c>
      <c r="K24" s="69">
        <v>1353108</v>
      </c>
      <c r="L24" s="69">
        <v>1049377</v>
      </c>
      <c r="M24" s="69">
        <v>84042</v>
      </c>
      <c r="N24" s="69">
        <v>513053</v>
      </c>
      <c r="O24" s="69">
        <v>-293364</v>
      </c>
      <c r="P24" s="69">
        <v>303633</v>
      </c>
      <c r="Q24" s="129">
        <v>10269</v>
      </c>
      <c r="R24" s="141"/>
      <c r="S24" s="141"/>
      <c r="T24" s="5"/>
    </row>
    <row r="25" spans="2:20" ht="28.5" customHeight="1" x14ac:dyDescent="0.3">
      <c r="B25" s="125" t="s">
        <v>34</v>
      </c>
      <c r="C25" s="69">
        <v>1068196</v>
      </c>
      <c r="D25" s="69">
        <v>7702</v>
      </c>
      <c r="E25" s="69">
        <v>215004</v>
      </c>
      <c r="F25" s="69">
        <v>860894</v>
      </c>
      <c r="G25" s="69">
        <v>430359</v>
      </c>
      <c r="H25" s="69">
        <v>0</v>
      </c>
      <c r="I25" s="69">
        <v>444680</v>
      </c>
      <c r="J25" s="69">
        <v>0</v>
      </c>
      <c r="K25" s="69">
        <v>846574</v>
      </c>
      <c r="L25" s="69">
        <v>571142</v>
      </c>
      <c r="M25" s="69">
        <v>75847</v>
      </c>
      <c r="N25" s="69">
        <v>417369</v>
      </c>
      <c r="O25" s="69">
        <v>-217785</v>
      </c>
      <c r="P25" s="69">
        <v>0</v>
      </c>
      <c r="Q25" s="129">
        <v>-217785</v>
      </c>
      <c r="R25" s="141"/>
      <c r="S25" s="141"/>
      <c r="T25" s="5"/>
    </row>
    <row r="26" spans="2:20" ht="28.5" customHeight="1" x14ac:dyDescent="0.3">
      <c r="B26" s="125" t="s">
        <v>35</v>
      </c>
      <c r="C26" s="69">
        <v>3480278</v>
      </c>
      <c r="D26" s="69">
        <v>9111</v>
      </c>
      <c r="E26" s="69">
        <v>343592</v>
      </c>
      <c r="F26" s="69">
        <v>3145797</v>
      </c>
      <c r="G26" s="69">
        <v>1939328</v>
      </c>
      <c r="H26" s="69">
        <v>0</v>
      </c>
      <c r="I26" s="69">
        <v>1975552</v>
      </c>
      <c r="J26" s="69">
        <v>0</v>
      </c>
      <c r="K26" s="69">
        <v>3109573</v>
      </c>
      <c r="L26" s="69">
        <v>2500404</v>
      </c>
      <c r="M26" s="69">
        <v>278074</v>
      </c>
      <c r="N26" s="69">
        <v>627976</v>
      </c>
      <c r="O26" s="69">
        <v>-296881</v>
      </c>
      <c r="P26" s="69">
        <v>123368</v>
      </c>
      <c r="Q26" s="129">
        <v>-173513</v>
      </c>
      <c r="R26" s="141"/>
      <c r="S26" s="141"/>
      <c r="T26" s="5"/>
    </row>
    <row r="27" spans="2:20" ht="28.5" customHeight="1" x14ac:dyDescent="0.3">
      <c r="B27" s="125" t="s">
        <v>36</v>
      </c>
      <c r="C27" s="69">
        <v>2260587</v>
      </c>
      <c r="D27" s="69">
        <v>106899</v>
      </c>
      <c r="E27" s="69">
        <v>978159</v>
      </c>
      <c r="F27" s="69">
        <v>1389328</v>
      </c>
      <c r="G27" s="69">
        <v>637351</v>
      </c>
      <c r="H27" s="69">
        <v>0</v>
      </c>
      <c r="I27" s="69">
        <v>759980</v>
      </c>
      <c r="J27" s="69">
        <v>0</v>
      </c>
      <c r="K27" s="69">
        <v>1266698</v>
      </c>
      <c r="L27" s="69">
        <v>632564</v>
      </c>
      <c r="M27" s="69">
        <v>76020</v>
      </c>
      <c r="N27" s="69">
        <v>329583</v>
      </c>
      <c r="O27" s="69">
        <v>228531</v>
      </c>
      <c r="P27" s="69">
        <v>0</v>
      </c>
      <c r="Q27" s="129">
        <v>228531</v>
      </c>
      <c r="R27" s="141"/>
      <c r="S27" s="141"/>
      <c r="T27" s="5"/>
    </row>
    <row r="28" spans="2:20" ht="28.5" customHeight="1" x14ac:dyDescent="0.3">
      <c r="B28" s="125" t="s">
        <v>199</v>
      </c>
      <c r="C28" s="69">
        <v>712054</v>
      </c>
      <c r="D28" s="69">
        <v>703</v>
      </c>
      <c r="E28" s="69">
        <v>106596</v>
      </c>
      <c r="F28" s="69">
        <v>606161</v>
      </c>
      <c r="G28" s="69">
        <v>345863</v>
      </c>
      <c r="H28" s="69">
        <v>48612</v>
      </c>
      <c r="I28" s="69">
        <v>328988</v>
      </c>
      <c r="J28" s="69">
        <v>42918</v>
      </c>
      <c r="K28" s="69">
        <v>628729</v>
      </c>
      <c r="L28" s="69">
        <v>427896</v>
      </c>
      <c r="M28" s="69">
        <v>66003</v>
      </c>
      <c r="N28" s="69">
        <v>258472</v>
      </c>
      <c r="O28" s="69">
        <v>-123643</v>
      </c>
      <c r="P28" s="69">
        <v>0</v>
      </c>
      <c r="Q28" s="129">
        <v>-123643</v>
      </c>
      <c r="R28" s="141"/>
      <c r="S28" s="141"/>
      <c r="T28" s="5"/>
    </row>
    <row r="29" spans="2:20" ht="28.5" customHeight="1" x14ac:dyDescent="0.3">
      <c r="B29" s="125" t="s">
        <v>200</v>
      </c>
      <c r="C29" s="69">
        <v>531097</v>
      </c>
      <c r="D29" s="69">
        <v>81602</v>
      </c>
      <c r="E29" s="69">
        <v>237592</v>
      </c>
      <c r="F29" s="69">
        <v>375107</v>
      </c>
      <c r="G29" s="69">
        <v>196786</v>
      </c>
      <c r="H29" s="69">
        <v>0</v>
      </c>
      <c r="I29" s="69">
        <v>232824</v>
      </c>
      <c r="J29" s="69">
        <v>0</v>
      </c>
      <c r="K29" s="69">
        <v>339069</v>
      </c>
      <c r="L29" s="69">
        <v>152273</v>
      </c>
      <c r="M29" s="69">
        <v>30277</v>
      </c>
      <c r="N29" s="69">
        <v>200926</v>
      </c>
      <c r="O29" s="69">
        <v>-44407</v>
      </c>
      <c r="P29" s="69">
        <v>54010</v>
      </c>
      <c r="Q29" s="129">
        <v>9602</v>
      </c>
      <c r="R29" s="141"/>
      <c r="S29" s="141"/>
      <c r="T29" s="5"/>
    </row>
    <row r="30" spans="2:20" ht="28.5" customHeight="1" x14ac:dyDescent="0.3">
      <c r="B30" s="125" t="s">
        <v>37</v>
      </c>
      <c r="C30" s="69">
        <v>2149245</v>
      </c>
      <c r="D30" s="69">
        <v>0</v>
      </c>
      <c r="E30" s="69">
        <v>542571</v>
      </c>
      <c r="F30" s="69">
        <v>1606674</v>
      </c>
      <c r="G30" s="69">
        <v>727140</v>
      </c>
      <c r="H30" s="69">
        <v>0</v>
      </c>
      <c r="I30" s="69">
        <v>780052</v>
      </c>
      <c r="J30" s="69">
        <v>0</v>
      </c>
      <c r="K30" s="69">
        <v>1553762</v>
      </c>
      <c r="L30" s="69">
        <v>1180924</v>
      </c>
      <c r="M30" s="69">
        <v>152073</v>
      </c>
      <c r="N30" s="69">
        <v>423009</v>
      </c>
      <c r="O30" s="69">
        <v>-202244</v>
      </c>
      <c r="P30" s="69">
        <v>175578</v>
      </c>
      <c r="Q30" s="129">
        <v>-26665</v>
      </c>
      <c r="R30" s="141"/>
      <c r="S30" s="141"/>
      <c r="T30" s="5"/>
    </row>
    <row r="31" spans="2:20" ht="28.5" customHeight="1" x14ac:dyDescent="0.3">
      <c r="B31" s="125" t="s">
        <v>141</v>
      </c>
      <c r="C31" s="69">
        <v>1203681</v>
      </c>
      <c r="D31" s="69">
        <v>0</v>
      </c>
      <c r="E31" s="69">
        <v>265731</v>
      </c>
      <c r="F31" s="69">
        <v>937950</v>
      </c>
      <c r="G31" s="69">
        <v>408583</v>
      </c>
      <c r="H31" s="69">
        <v>0</v>
      </c>
      <c r="I31" s="69">
        <v>528177</v>
      </c>
      <c r="J31" s="69">
        <v>0</v>
      </c>
      <c r="K31" s="69">
        <v>818355</v>
      </c>
      <c r="L31" s="69">
        <v>615990</v>
      </c>
      <c r="M31" s="69">
        <v>96163</v>
      </c>
      <c r="N31" s="69">
        <v>457961</v>
      </c>
      <c r="O31" s="69">
        <v>-351758</v>
      </c>
      <c r="P31" s="69">
        <v>77789</v>
      </c>
      <c r="Q31" s="129">
        <v>-273969</v>
      </c>
      <c r="R31" s="141"/>
      <c r="S31" s="141"/>
      <c r="T31" s="5"/>
    </row>
    <row r="32" spans="2:20" ht="28.5" customHeight="1" x14ac:dyDescent="0.3">
      <c r="B32" s="125" t="s">
        <v>218</v>
      </c>
      <c r="C32" s="69">
        <v>651292</v>
      </c>
      <c r="D32" s="69">
        <v>3732</v>
      </c>
      <c r="E32" s="69">
        <v>139714</v>
      </c>
      <c r="F32" s="69">
        <v>515311</v>
      </c>
      <c r="G32" s="69">
        <v>232320</v>
      </c>
      <c r="H32" s="69">
        <v>0</v>
      </c>
      <c r="I32" s="69">
        <v>330586</v>
      </c>
      <c r="J32" s="69">
        <v>0</v>
      </c>
      <c r="K32" s="69">
        <v>417044</v>
      </c>
      <c r="L32" s="69">
        <v>255435</v>
      </c>
      <c r="M32" s="69">
        <v>40434</v>
      </c>
      <c r="N32" s="69">
        <v>167863</v>
      </c>
      <c r="O32" s="69">
        <v>-46689</v>
      </c>
      <c r="P32" s="69">
        <v>0</v>
      </c>
      <c r="Q32" s="129">
        <v>-46689</v>
      </c>
      <c r="R32" s="141"/>
      <c r="S32" s="141"/>
      <c r="T32" s="5"/>
    </row>
    <row r="33" spans="2:20" ht="28.5" customHeight="1" x14ac:dyDescent="0.3">
      <c r="B33" s="125" t="s">
        <v>142</v>
      </c>
      <c r="C33" s="69">
        <v>3921773</v>
      </c>
      <c r="D33" s="69">
        <v>0</v>
      </c>
      <c r="E33" s="69">
        <v>2220122</v>
      </c>
      <c r="F33" s="69">
        <v>1701651</v>
      </c>
      <c r="G33" s="69">
        <v>1315803</v>
      </c>
      <c r="H33" s="69">
        <v>92245</v>
      </c>
      <c r="I33" s="69">
        <v>1042903</v>
      </c>
      <c r="J33" s="69">
        <v>92089</v>
      </c>
      <c r="K33" s="69">
        <v>1974707</v>
      </c>
      <c r="L33" s="69">
        <v>1440602</v>
      </c>
      <c r="M33" s="69">
        <v>10727</v>
      </c>
      <c r="N33" s="69">
        <v>915846</v>
      </c>
      <c r="O33" s="69">
        <v>-392468</v>
      </c>
      <c r="P33" s="69">
        <v>53931</v>
      </c>
      <c r="Q33" s="129">
        <v>-338536</v>
      </c>
      <c r="R33" s="141"/>
      <c r="S33" s="141"/>
      <c r="T33" s="5"/>
    </row>
    <row r="34" spans="2:20" ht="28.5" customHeight="1" x14ac:dyDescent="0.3">
      <c r="B34" s="125" t="s">
        <v>143</v>
      </c>
      <c r="C34" s="69">
        <v>1607442</v>
      </c>
      <c r="D34" s="69">
        <v>12795</v>
      </c>
      <c r="E34" s="69">
        <v>795116</v>
      </c>
      <c r="F34" s="69">
        <v>825120</v>
      </c>
      <c r="G34" s="69">
        <v>503749</v>
      </c>
      <c r="H34" s="69">
        <v>3554</v>
      </c>
      <c r="I34" s="69">
        <v>500463</v>
      </c>
      <c r="J34" s="69">
        <v>0</v>
      </c>
      <c r="K34" s="69">
        <v>831961</v>
      </c>
      <c r="L34" s="69">
        <v>543370</v>
      </c>
      <c r="M34" s="69">
        <v>17752</v>
      </c>
      <c r="N34" s="69">
        <v>402829</v>
      </c>
      <c r="O34" s="69">
        <v>-131991</v>
      </c>
      <c r="P34" s="69">
        <v>100974</v>
      </c>
      <c r="Q34" s="129">
        <v>-31017</v>
      </c>
      <c r="R34" s="141"/>
      <c r="S34" s="141"/>
      <c r="T34" s="5"/>
    </row>
    <row r="35" spans="2:20" ht="28.5" customHeight="1" x14ac:dyDescent="0.3">
      <c r="B35" s="125" t="s">
        <v>219</v>
      </c>
      <c r="C35" s="69">
        <v>2193895</v>
      </c>
      <c r="D35" s="69">
        <v>0</v>
      </c>
      <c r="E35" s="69">
        <v>721485</v>
      </c>
      <c r="F35" s="69">
        <v>1472410</v>
      </c>
      <c r="G35" s="69">
        <v>660832</v>
      </c>
      <c r="H35" s="69">
        <v>0</v>
      </c>
      <c r="I35" s="69">
        <v>877545</v>
      </c>
      <c r="J35" s="69">
        <v>0</v>
      </c>
      <c r="K35" s="69">
        <v>1255697</v>
      </c>
      <c r="L35" s="69">
        <v>728509</v>
      </c>
      <c r="M35" s="69">
        <v>90667</v>
      </c>
      <c r="N35" s="69">
        <v>475017</v>
      </c>
      <c r="O35" s="69">
        <v>-38496</v>
      </c>
      <c r="P35" s="69">
        <v>112814</v>
      </c>
      <c r="Q35" s="129">
        <v>74318</v>
      </c>
      <c r="R35" s="141"/>
      <c r="S35" s="141"/>
      <c r="T35" s="5"/>
    </row>
    <row r="36" spans="2:20" ht="28.5" customHeight="1" x14ac:dyDescent="0.3">
      <c r="B36" s="125" t="s">
        <v>38</v>
      </c>
      <c r="C36" s="69">
        <v>887962</v>
      </c>
      <c r="D36" s="69">
        <v>0</v>
      </c>
      <c r="E36" s="69">
        <v>375900</v>
      </c>
      <c r="F36" s="69">
        <v>512063</v>
      </c>
      <c r="G36" s="69">
        <v>517700</v>
      </c>
      <c r="H36" s="69">
        <v>0</v>
      </c>
      <c r="I36" s="69">
        <v>527198</v>
      </c>
      <c r="J36" s="69">
        <v>0</v>
      </c>
      <c r="K36" s="69">
        <v>502565</v>
      </c>
      <c r="L36" s="69">
        <v>223111</v>
      </c>
      <c r="M36" s="69">
        <v>14880</v>
      </c>
      <c r="N36" s="69">
        <v>297221</v>
      </c>
      <c r="O36" s="69">
        <v>-32646</v>
      </c>
      <c r="P36" s="69">
        <v>0</v>
      </c>
      <c r="Q36" s="129">
        <v>-32646</v>
      </c>
      <c r="R36" s="141"/>
      <c r="S36" s="141"/>
      <c r="T36" s="5"/>
    </row>
    <row r="37" spans="2:20" ht="28.5" customHeight="1" x14ac:dyDescent="0.3">
      <c r="B37" s="125" t="s">
        <v>39</v>
      </c>
      <c r="C37" s="69">
        <v>1030675</v>
      </c>
      <c r="D37" s="69">
        <v>9251</v>
      </c>
      <c r="E37" s="69">
        <v>329576</v>
      </c>
      <c r="F37" s="69">
        <v>710351</v>
      </c>
      <c r="G37" s="69">
        <v>235509</v>
      </c>
      <c r="H37" s="69">
        <v>0</v>
      </c>
      <c r="I37" s="69">
        <v>325861</v>
      </c>
      <c r="J37" s="69">
        <v>0</v>
      </c>
      <c r="K37" s="69">
        <v>619998</v>
      </c>
      <c r="L37" s="69">
        <v>236143</v>
      </c>
      <c r="M37" s="69">
        <v>75444</v>
      </c>
      <c r="N37" s="69">
        <v>269118</v>
      </c>
      <c r="O37" s="69">
        <v>39293</v>
      </c>
      <c r="P37" s="69">
        <v>0</v>
      </c>
      <c r="Q37" s="129">
        <v>39293</v>
      </c>
      <c r="R37" s="141"/>
      <c r="S37" s="141"/>
      <c r="T37" s="5"/>
    </row>
    <row r="38" spans="2:20" ht="28.5" customHeight="1" x14ac:dyDescent="0.3">
      <c r="B38" s="125" t="s">
        <v>40</v>
      </c>
      <c r="C38" s="69">
        <v>1219858</v>
      </c>
      <c r="D38" s="69">
        <v>0</v>
      </c>
      <c r="E38" s="69">
        <v>173291</v>
      </c>
      <c r="F38" s="69">
        <v>1046567</v>
      </c>
      <c r="G38" s="69">
        <v>624076</v>
      </c>
      <c r="H38" s="69">
        <v>0</v>
      </c>
      <c r="I38" s="69">
        <v>682917</v>
      </c>
      <c r="J38" s="69">
        <v>0</v>
      </c>
      <c r="K38" s="69">
        <v>987726</v>
      </c>
      <c r="L38" s="69">
        <v>529356</v>
      </c>
      <c r="M38" s="69">
        <v>70962</v>
      </c>
      <c r="N38" s="69">
        <v>525524</v>
      </c>
      <c r="O38" s="69">
        <v>-138116</v>
      </c>
      <c r="P38" s="69">
        <v>122705</v>
      </c>
      <c r="Q38" s="129">
        <v>-15411</v>
      </c>
      <c r="R38" s="141"/>
      <c r="S38" s="141"/>
      <c r="T38" s="5"/>
    </row>
    <row r="39" spans="2:20" ht="28.5" customHeight="1" x14ac:dyDescent="0.3">
      <c r="B39" s="125" t="s">
        <v>41</v>
      </c>
      <c r="C39" s="69">
        <v>908904</v>
      </c>
      <c r="D39" s="69">
        <v>36463</v>
      </c>
      <c r="E39" s="69">
        <v>47152</v>
      </c>
      <c r="F39" s="69">
        <v>898215</v>
      </c>
      <c r="G39" s="69">
        <v>553284</v>
      </c>
      <c r="H39" s="69">
        <v>0</v>
      </c>
      <c r="I39" s="69">
        <v>551646</v>
      </c>
      <c r="J39" s="69">
        <v>0</v>
      </c>
      <c r="K39" s="69">
        <v>899853</v>
      </c>
      <c r="L39" s="69">
        <v>464249</v>
      </c>
      <c r="M39" s="69">
        <v>87603</v>
      </c>
      <c r="N39" s="69">
        <v>345864</v>
      </c>
      <c r="O39" s="69">
        <v>2138</v>
      </c>
      <c r="P39" s="69">
        <v>0</v>
      </c>
      <c r="Q39" s="129">
        <v>2138</v>
      </c>
      <c r="R39" s="141"/>
      <c r="S39" s="141"/>
      <c r="T39" s="5"/>
    </row>
    <row r="40" spans="2:20" ht="28.5" customHeight="1" x14ac:dyDescent="0.3">
      <c r="B40" s="125" t="s">
        <v>42</v>
      </c>
      <c r="C40" s="69">
        <v>503681</v>
      </c>
      <c r="D40" s="69">
        <v>2347</v>
      </c>
      <c r="E40" s="69">
        <v>5677</v>
      </c>
      <c r="F40" s="69">
        <v>500352</v>
      </c>
      <c r="G40" s="69">
        <v>238919</v>
      </c>
      <c r="H40" s="69">
        <v>0</v>
      </c>
      <c r="I40" s="69">
        <v>268659</v>
      </c>
      <c r="J40" s="69">
        <v>0</v>
      </c>
      <c r="K40" s="69">
        <v>470611</v>
      </c>
      <c r="L40" s="69">
        <v>275074</v>
      </c>
      <c r="M40" s="69">
        <v>57388</v>
      </c>
      <c r="N40" s="69">
        <v>200702</v>
      </c>
      <c r="O40" s="69">
        <v>-62552</v>
      </c>
      <c r="P40" s="69">
        <v>0</v>
      </c>
      <c r="Q40" s="129">
        <v>-62552</v>
      </c>
      <c r="R40" s="141"/>
      <c r="S40" s="141"/>
      <c r="T40" s="5"/>
    </row>
    <row r="41" spans="2:20" ht="28.5" customHeight="1" x14ac:dyDescent="0.3">
      <c r="B41" s="125" t="s">
        <v>43</v>
      </c>
      <c r="C41" s="69">
        <v>7332486</v>
      </c>
      <c r="D41" s="69">
        <v>74520</v>
      </c>
      <c r="E41" s="69">
        <v>884074</v>
      </c>
      <c r="F41" s="69">
        <v>6522932</v>
      </c>
      <c r="G41" s="69">
        <v>3139386</v>
      </c>
      <c r="H41" s="69">
        <v>113713</v>
      </c>
      <c r="I41" s="69">
        <v>3647998</v>
      </c>
      <c r="J41" s="69">
        <v>90005</v>
      </c>
      <c r="K41" s="69">
        <v>6038028</v>
      </c>
      <c r="L41" s="69">
        <v>4038564</v>
      </c>
      <c r="M41" s="69">
        <v>549046</v>
      </c>
      <c r="N41" s="69">
        <v>1406461</v>
      </c>
      <c r="O41" s="69">
        <v>43957</v>
      </c>
      <c r="P41" s="69">
        <v>0</v>
      </c>
      <c r="Q41" s="129">
        <v>43957</v>
      </c>
      <c r="R41" s="141"/>
      <c r="S41" s="141"/>
      <c r="T41" s="5"/>
    </row>
    <row r="42" spans="2:20" ht="28.5" customHeight="1" x14ac:dyDescent="0.3">
      <c r="B42" s="125" t="s">
        <v>44</v>
      </c>
      <c r="C42" s="69">
        <v>1077329</v>
      </c>
      <c r="D42" s="69">
        <v>0</v>
      </c>
      <c r="E42" s="69">
        <v>24400</v>
      </c>
      <c r="F42" s="69">
        <v>1052929</v>
      </c>
      <c r="G42" s="69">
        <v>191737</v>
      </c>
      <c r="H42" s="69">
        <v>0</v>
      </c>
      <c r="I42" s="69">
        <v>301598</v>
      </c>
      <c r="J42" s="69">
        <v>0</v>
      </c>
      <c r="K42" s="69">
        <v>943069</v>
      </c>
      <c r="L42" s="69">
        <v>580938</v>
      </c>
      <c r="M42" s="69">
        <v>94641</v>
      </c>
      <c r="N42" s="69">
        <v>375247</v>
      </c>
      <c r="O42" s="69">
        <v>-107757</v>
      </c>
      <c r="P42" s="69">
        <v>9774</v>
      </c>
      <c r="Q42" s="129">
        <v>-97984</v>
      </c>
      <c r="R42" s="141"/>
      <c r="S42" s="141"/>
      <c r="T42" s="5"/>
    </row>
    <row r="43" spans="2:20" ht="28.5" customHeight="1" x14ac:dyDescent="0.3">
      <c r="B43" s="127" t="s">
        <v>45</v>
      </c>
      <c r="C43" s="128">
        <f>SUM(C6:C42)</f>
        <v>103875171</v>
      </c>
      <c r="D43" s="128">
        <f t="shared" ref="D43:Q43" si="0">SUM(D6:D42)</f>
        <v>1356922</v>
      </c>
      <c r="E43" s="128">
        <f t="shared" si="0"/>
        <v>31030731</v>
      </c>
      <c r="F43" s="128">
        <f t="shared" si="0"/>
        <v>74201368</v>
      </c>
      <c r="G43" s="128">
        <f t="shared" si="0"/>
        <v>35305159</v>
      </c>
      <c r="H43" s="128">
        <f t="shared" si="0"/>
        <v>439541</v>
      </c>
      <c r="I43" s="128">
        <f t="shared" si="0"/>
        <v>40737041</v>
      </c>
      <c r="J43" s="128">
        <f t="shared" si="0"/>
        <v>369342</v>
      </c>
      <c r="K43" s="128">
        <f t="shared" si="0"/>
        <v>68839681</v>
      </c>
      <c r="L43" s="128">
        <f t="shared" si="0"/>
        <v>44931288</v>
      </c>
      <c r="M43" s="128">
        <f t="shared" si="0"/>
        <v>4700440</v>
      </c>
      <c r="N43" s="128">
        <f t="shared" si="0"/>
        <v>21865114</v>
      </c>
      <c r="O43" s="128">
        <f t="shared" si="0"/>
        <v>-2657157</v>
      </c>
      <c r="P43" s="128">
        <f t="shared" si="0"/>
        <v>4426513</v>
      </c>
      <c r="Q43" s="128">
        <f t="shared" si="0"/>
        <v>1769356</v>
      </c>
      <c r="R43" s="141"/>
      <c r="S43" s="141"/>
      <c r="T43" s="5"/>
    </row>
    <row r="44" spans="2:20" ht="28.5" customHeight="1" x14ac:dyDescent="0.3">
      <c r="B44" s="282" t="s">
        <v>46</v>
      </c>
      <c r="C44" s="282"/>
      <c r="D44" s="282"/>
      <c r="E44" s="282"/>
      <c r="F44" s="282"/>
      <c r="G44" s="282"/>
      <c r="H44" s="282"/>
      <c r="I44" s="282"/>
      <c r="J44" s="282"/>
      <c r="K44" s="282"/>
      <c r="L44" s="282"/>
      <c r="M44" s="282"/>
      <c r="N44" s="282"/>
      <c r="O44" s="282"/>
      <c r="P44" s="282"/>
      <c r="Q44" s="282"/>
      <c r="R44" s="141"/>
      <c r="S44" s="141"/>
      <c r="T44" s="5"/>
    </row>
    <row r="45" spans="2:20" ht="28.5" customHeight="1" x14ac:dyDescent="0.3">
      <c r="B45" s="125" t="s">
        <v>47</v>
      </c>
      <c r="C45" s="10">
        <v>0</v>
      </c>
      <c r="D45" s="4">
        <v>1639579</v>
      </c>
      <c r="E45" s="10">
        <v>232921</v>
      </c>
      <c r="F45" s="10">
        <v>1406658</v>
      </c>
      <c r="G45" s="10">
        <v>489823</v>
      </c>
      <c r="H45" s="10">
        <v>0</v>
      </c>
      <c r="I45" s="10">
        <v>476345</v>
      </c>
      <c r="J45" s="10">
        <v>0</v>
      </c>
      <c r="K45" s="10">
        <v>1420136</v>
      </c>
      <c r="L45" s="10">
        <v>668954</v>
      </c>
      <c r="M45" s="10">
        <v>486251</v>
      </c>
      <c r="N45" s="10">
        <v>196409</v>
      </c>
      <c r="O45" s="10">
        <v>68523</v>
      </c>
      <c r="P45" s="10">
        <v>71676</v>
      </c>
      <c r="Q45" s="11">
        <v>140199</v>
      </c>
      <c r="S45" s="141"/>
      <c r="T45" s="5"/>
    </row>
    <row r="46" spans="2:20" ht="28.5" customHeight="1" x14ac:dyDescent="0.3">
      <c r="B46" s="125" t="s">
        <v>65</v>
      </c>
      <c r="C46" s="10">
        <v>0</v>
      </c>
      <c r="D46" s="10">
        <v>2920124</v>
      </c>
      <c r="E46" s="10">
        <v>131767</v>
      </c>
      <c r="F46" s="10">
        <v>2788356</v>
      </c>
      <c r="G46" s="10">
        <v>1096998</v>
      </c>
      <c r="H46" s="10">
        <v>0</v>
      </c>
      <c r="I46" s="10">
        <v>1627370</v>
      </c>
      <c r="J46" s="10">
        <v>0</v>
      </c>
      <c r="K46" s="10">
        <v>2257985</v>
      </c>
      <c r="L46" s="10">
        <v>1369635</v>
      </c>
      <c r="M46" s="10">
        <v>643475</v>
      </c>
      <c r="N46" s="10">
        <v>236453</v>
      </c>
      <c r="O46" s="10">
        <v>8423</v>
      </c>
      <c r="P46" s="10">
        <v>0</v>
      </c>
      <c r="Q46" s="11">
        <v>8423</v>
      </c>
      <c r="R46" s="141"/>
      <c r="S46" s="141"/>
      <c r="T46" s="5"/>
    </row>
    <row r="47" spans="2:20" ht="28.5" customHeight="1" x14ac:dyDescent="0.3">
      <c r="B47" s="7" t="s">
        <v>258</v>
      </c>
      <c r="C47" s="10">
        <v>0</v>
      </c>
      <c r="D47" s="10">
        <v>359826</v>
      </c>
      <c r="E47" s="10">
        <v>62837</v>
      </c>
      <c r="F47" s="10">
        <v>296989</v>
      </c>
      <c r="G47" s="10">
        <v>61706</v>
      </c>
      <c r="H47" s="10">
        <v>0</v>
      </c>
      <c r="I47" s="10">
        <v>116827</v>
      </c>
      <c r="J47" s="10">
        <v>0</v>
      </c>
      <c r="K47" s="10">
        <v>241868</v>
      </c>
      <c r="L47" s="10">
        <v>90427</v>
      </c>
      <c r="M47" s="10">
        <v>90377</v>
      </c>
      <c r="N47" s="10">
        <v>76345</v>
      </c>
      <c r="O47" s="10">
        <v>-15282</v>
      </c>
      <c r="P47" s="10">
        <v>54291</v>
      </c>
      <c r="Q47" s="11">
        <v>39009</v>
      </c>
      <c r="R47" s="141"/>
      <c r="S47" s="141"/>
      <c r="T47" s="5"/>
    </row>
    <row r="48" spans="2:20" ht="28.5" customHeight="1" x14ac:dyDescent="0.3">
      <c r="B48" s="125" t="s">
        <v>48</v>
      </c>
      <c r="C48" s="10">
        <v>0</v>
      </c>
      <c r="D48" s="10">
        <v>10638824</v>
      </c>
      <c r="E48" s="10">
        <v>579730</v>
      </c>
      <c r="F48" s="10">
        <v>10059094</v>
      </c>
      <c r="G48" s="10">
        <v>4572660</v>
      </c>
      <c r="H48" s="10">
        <v>0</v>
      </c>
      <c r="I48" s="10">
        <v>5642330</v>
      </c>
      <c r="J48" s="10">
        <v>0</v>
      </c>
      <c r="K48" s="10">
        <v>8989424</v>
      </c>
      <c r="L48" s="10">
        <v>6958371</v>
      </c>
      <c r="M48" s="10">
        <v>2348057</v>
      </c>
      <c r="N48" s="10">
        <v>1662843</v>
      </c>
      <c r="O48" s="10">
        <v>-1979846</v>
      </c>
      <c r="P48" s="10">
        <v>2268449</v>
      </c>
      <c r="Q48" s="11">
        <v>288603</v>
      </c>
      <c r="R48" s="141"/>
      <c r="S48" s="141"/>
      <c r="T48" s="5"/>
    </row>
    <row r="49" spans="2:26" ht="28.5" customHeight="1" x14ac:dyDescent="0.3">
      <c r="B49" s="125" t="s">
        <v>259</v>
      </c>
      <c r="C49" s="10">
        <v>0</v>
      </c>
      <c r="D49" s="10">
        <v>252487</v>
      </c>
      <c r="E49" s="10">
        <v>78150</v>
      </c>
      <c r="F49" s="10">
        <v>174337</v>
      </c>
      <c r="G49" s="10">
        <v>9667</v>
      </c>
      <c r="H49" s="10">
        <v>0</v>
      </c>
      <c r="I49" s="10">
        <v>86969</v>
      </c>
      <c r="J49" s="10">
        <v>0</v>
      </c>
      <c r="K49" s="10">
        <v>97035</v>
      </c>
      <c r="L49" s="10">
        <v>5627</v>
      </c>
      <c r="M49" s="10">
        <v>11883</v>
      </c>
      <c r="N49" s="10">
        <v>99506</v>
      </c>
      <c r="O49" s="10">
        <v>-19980</v>
      </c>
      <c r="P49" s="10">
        <v>0</v>
      </c>
      <c r="Q49" s="11">
        <v>-19980</v>
      </c>
      <c r="R49" s="141"/>
      <c r="S49" s="141"/>
      <c r="T49" s="5"/>
    </row>
    <row r="50" spans="2:26" s="8" customFormat="1" ht="28.5" customHeight="1" x14ac:dyDescent="0.3">
      <c r="B50" s="127" t="s">
        <v>45</v>
      </c>
      <c r="C50" s="128">
        <f>SUM(C45:C49)</f>
        <v>0</v>
      </c>
      <c r="D50" s="128">
        <f>SUM(D45:D49)</f>
        <v>15810840</v>
      </c>
      <c r="E50" s="128">
        <f t="shared" ref="E50:Q50" si="1">SUM(E45:E49)</f>
        <v>1085405</v>
      </c>
      <c r="F50" s="128">
        <f t="shared" si="1"/>
        <v>14725434</v>
      </c>
      <c r="G50" s="128">
        <f t="shared" si="1"/>
        <v>6230854</v>
      </c>
      <c r="H50" s="128">
        <f t="shared" si="1"/>
        <v>0</v>
      </c>
      <c r="I50" s="128">
        <f t="shared" si="1"/>
        <v>7949841</v>
      </c>
      <c r="J50" s="128">
        <f t="shared" si="1"/>
        <v>0</v>
      </c>
      <c r="K50" s="128">
        <f t="shared" si="1"/>
        <v>13006448</v>
      </c>
      <c r="L50" s="128">
        <f t="shared" si="1"/>
        <v>9093014</v>
      </c>
      <c r="M50" s="128">
        <f t="shared" si="1"/>
        <v>3580043</v>
      </c>
      <c r="N50" s="128">
        <f t="shared" si="1"/>
        <v>2271556</v>
      </c>
      <c r="O50" s="128">
        <f t="shared" si="1"/>
        <v>-1938162</v>
      </c>
      <c r="P50" s="128">
        <f t="shared" si="1"/>
        <v>2394416</v>
      </c>
      <c r="Q50" s="128">
        <f t="shared" si="1"/>
        <v>456254</v>
      </c>
      <c r="R50" s="141"/>
      <c r="S50" s="141"/>
      <c r="T50" s="5"/>
      <c r="Z50" s="141"/>
    </row>
    <row r="51" spans="2:26" ht="21" customHeight="1" x14ac:dyDescent="0.3">
      <c r="B51" s="285" t="s">
        <v>50</v>
      </c>
      <c r="C51" s="285"/>
      <c r="D51" s="285"/>
      <c r="E51" s="285"/>
      <c r="F51" s="285"/>
      <c r="G51" s="285"/>
      <c r="H51" s="285"/>
      <c r="I51" s="285"/>
      <c r="J51" s="285"/>
      <c r="K51" s="285"/>
      <c r="L51" s="285"/>
      <c r="M51" s="285"/>
      <c r="N51" s="285"/>
      <c r="O51" s="285"/>
      <c r="P51" s="285"/>
      <c r="Q51" s="285"/>
      <c r="R51" s="141"/>
    </row>
    <row r="52" spans="2:26" ht="21" customHeight="1" x14ac:dyDescent="0.3">
      <c r="B52" s="143"/>
      <c r="C52" s="162"/>
      <c r="D52" s="162"/>
      <c r="E52" s="162"/>
      <c r="F52" s="162"/>
      <c r="G52" s="162"/>
      <c r="H52" s="162"/>
      <c r="I52" s="162"/>
      <c r="J52" s="162"/>
      <c r="K52" s="162"/>
      <c r="L52" s="162"/>
      <c r="M52" s="162"/>
      <c r="N52" s="162"/>
      <c r="O52" s="162"/>
      <c r="P52" s="162"/>
      <c r="Q52" s="162"/>
      <c r="R52" s="143"/>
    </row>
    <row r="53" spans="2:26" ht="21" customHeight="1" x14ac:dyDescent="0.3">
      <c r="C53" s="162"/>
      <c r="D53" s="162"/>
      <c r="Q53" s="5"/>
    </row>
    <row r="54" spans="2:26" ht="21" customHeight="1" x14ac:dyDescent="0.3">
      <c r="C54" s="162"/>
      <c r="D54" s="162"/>
    </row>
    <row r="55" spans="2:26" ht="21" customHeight="1" x14ac:dyDescent="0.3">
      <c r="C55" s="163"/>
      <c r="D55" s="163"/>
    </row>
  </sheetData>
  <sheetProtection algorithmName="SHA-512" hashValue="Qm2Vjuk5+whkkCPnVLrgbpV3RjsS4QGUX/mRoPMf9D6l9JXXHIBb9BOTdsMh3SzBnUlxMxdEaaXQWAKbq/Zxgw==" saltValue="1nt09GyFrql+sbRmVzZOdg==" spinCount="100000" sheet="1" objects="1" scenarios="1"/>
  <mergeCells count="4">
    <mergeCell ref="B3:Q3"/>
    <mergeCell ref="B5:Q5"/>
    <mergeCell ref="B44:Q44"/>
    <mergeCell ref="B51:Q51"/>
  </mergeCells>
  <pageMargins left="0.7" right="0.7" top="0.75" bottom="0.75" header="0.3" footer="0.3"/>
  <pageSetup paperSize="9" scale="35"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1">
    <tabColor rgb="FF92D050"/>
    <pageSetUpPr fitToPage="1"/>
  </sheetPr>
  <dimension ref="A1:K39"/>
  <sheetViews>
    <sheetView showGridLines="0" zoomScale="80" zoomScaleNormal="80" workbookViewId="0">
      <selection activeCell="E42" sqref="E42"/>
    </sheetView>
  </sheetViews>
  <sheetFormatPr defaultColWidth="21.453125" defaultRowHeight="14" x14ac:dyDescent="0.3"/>
  <cols>
    <col min="1" max="1" width="16.453125" style="4" customWidth="1"/>
    <col min="2" max="2" width="39.453125" style="4" bestFit="1" customWidth="1"/>
    <col min="3" max="10" width="26.453125" style="4" customWidth="1"/>
    <col min="11" max="16384" width="21.453125" style="4"/>
  </cols>
  <sheetData>
    <row r="1" spans="1:11" ht="22.5" customHeight="1" x14ac:dyDescent="0.3"/>
    <row r="2" spans="1:11" x14ac:dyDescent="0.3">
      <c r="A2" s="71"/>
    </row>
    <row r="3" spans="1:11" ht="22.5" customHeight="1" x14ac:dyDescent="0.3">
      <c r="B3" s="287" t="s">
        <v>312</v>
      </c>
      <c r="C3" s="288"/>
      <c r="D3" s="288"/>
      <c r="E3" s="288"/>
      <c r="F3" s="288"/>
      <c r="G3" s="288"/>
      <c r="H3" s="288"/>
      <c r="I3" s="288"/>
      <c r="J3" s="288"/>
      <c r="K3" s="289"/>
    </row>
    <row r="4" spans="1:11" ht="51.75" customHeight="1" x14ac:dyDescent="0.3">
      <c r="B4" s="72" t="s">
        <v>0</v>
      </c>
      <c r="C4" s="73" t="s">
        <v>88</v>
      </c>
      <c r="D4" s="73" t="s">
        <v>144</v>
      </c>
      <c r="E4" s="73" t="s">
        <v>153</v>
      </c>
      <c r="F4" s="73" t="s">
        <v>89</v>
      </c>
      <c r="G4" s="73" t="s">
        <v>53</v>
      </c>
      <c r="H4" s="74" t="s">
        <v>47</v>
      </c>
      <c r="I4" s="73" t="s">
        <v>90</v>
      </c>
      <c r="J4" s="74" t="s">
        <v>65</v>
      </c>
      <c r="K4" s="109" t="s">
        <v>126</v>
      </c>
    </row>
    <row r="5" spans="1:11" ht="30" customHeight="1" x14ac:dyDescent="0.3">
      <c r="B5" s="75" t="s">
        <v>91</v>
      </c>
      <c r="C5" s="148">
        <v>700000</v>
      </c>
      <c r="D5" s="148">
        <v>699000</v>
      </c>
      <c r="E5" s="148">
        <v>180000</v>
      </c>
      <c r="F5" s="148">
        <v>150000</v>
      </c>
      <c r="G5" s="148">
        <v>800000</v>
      </c>
      <c r="H5" s="148">
        <v>300000</v>
      </c>
      <c r="I5" s="148">
        <v>150000</v>
      </c>
      <c r="J5" s="148">
        <v>500000</v>
      </c>
      <c r="K5" s="148">
        <v>200000</v>
      </c>
    </row>
    <row r="6" spans="1:11" ht="30" customHeight="1" x14ac:dyDescent="0.3">
      <c r="B6" s="75" t="s">
        <v>92</v>
      </c>
      <c r="C6" s="148">
        <v>0</v>
      </c>
      <c r="D6" s="148">
        <v>0</v>
      </c>
      <c r="E6" s="148">
        <v>0</v>
      </c>
      <c r="F6" s="148">
        <v>0</v>
      </c>
      <c r="G6" s="148">
        <v>0</v>
      </c>
      <c r="H6" s="148">
        <v>0</v>
      </c>
      <c r="I6" s="148">
        <v>0</v>
      </c>
      <c r="J6" s="148">
        <v>0</v>
      </c>
      <c r="K6" s="148">
        <v>0</v>
      </c>
    </row>
    <row r="7" spans="1:11" ht="30" customHeight="1" x14ac:dyDescent="0.3">
      <c r="B7" s="75" t="s">
        <v>93</v>
      </c>
      <c r="C7" s="148">
        <v>0</v>
      </c>
      <c r="D7" s="148">
        <v>0</v>
      </c>
      <c r="E7" s="148">
        <v>0</v>
      </c>
      <c r="F7" s="148">
        <v>1608</v>
      </c>
      <c r="G7" s="148">
        <v>0</v>
      </c>
      <c r="H7" s="148">
        <v>-71</v>
      </c>
      <c r="I7" s="148">
        <v>0</v>
      </c>
      <c r="J7" s="148">
        <v>0</v>
      </c>
      <c r="K7" s="148">
        <v>0</v>
      </c>
    </row>
    <row r="8" spans="1:11" ht="30" customHeight="1" x14ac:dyDescent="0.3">
      <c r="B8" s="75" t="s">
        <v>94</v>
      </c>
      <c r="C8" s="148">
        <v>80878</v>
      </c>
      <c r="D8" s="148">
        <v>264441</v>
      </c>
      <c r="E8" s="148">
        <v>0</v>
      </c>
      <c r="F8" s="148">
        <v>2235</v>
      </c>
      <c r="G8" s="148">
        <v>888917</v>
      </c>
      <c r="H8" s="148">
        <v>21057</v>
      </c>
      <c r="I8" s="148">
        <v>-23485</v>
      </c>
      <c r="J8" s="148">
        <v>0</v>
      </c>
      <c r="K8" s="148">
        <v>778704</v>
      </c>
    </row>
    <row r="9" spans="1:11" ht="30" customHeight="1" x14ac:dyDescent="0.3">
      <c r="B9" s="75" t="s">
        <v>95</v>
      </c>
      <c r="C9" s="148">
        <v>-97795</v>
      </c>
      <c r="D9" s="148">
        <v>0</v>
      </c>
      <c r="E9" s="148">
        <v>0</v>
      </c>
      <c r="F9" s="148">
        <v>0</v>
      </c>
      <c r="G9" s="148">
        <v>113492</v>
      </c>
      <c r="H9" s="148">
        <v>0</v>
      </c>
      <c r="I9" s="148">
        <v>0</v>
      </c>
      <c r="J9" s="148">
        <v>0</v>
      </c>
      <c r="K9" s="148">
        <v>12800</v>
      </c>
    </row>
    <row r="10" spans="1:11" ht="30" customHeight="1" x14ac:dyDescent="0.3">
      <c r="B10" s="75" t="s">
        <v>96</v>
      </c>
      <c r="C10" s="148">
        <v>0</v>
      </c>
      <c r="D10" s="148">
        <v>0</v>
      </c>
      <c r="E10" s="148">
        <v>8697257</v>
      </c>
      <c r="F10" s="148">
        <v>195823</v>
      </c>
      <c r="G10" s="148">
        <v>10430</v>
      </c>
      <c r="H10" s="148">
        <v>197679</v>
      </c>
      <c r="I10" s="148">
        <v>0</v>
      </c>
      <c r="J10" s="148">
        <v>465769</v>
      </c>
      <c r="K10" s="148">
        <v>0</v>
      </c>
    </row>
    <row r="11" spans="1:11" ht="30" customHeight="1" x14ac:dyDescent="0.3">
      <c r="B11" s="76" t="s">
        <v>97</v>
      </c>
      <c r="C11" s="149">
        <v>683083</v>
      </c>
      <c r="D11" s="149">
        <v>963441</v>
      </c>
      <c r="E11" s="149">
        <v>8877257</v>
      </c>
      <c r="F11" s="149">
        <v>349666</v>
      </c>
      <c r="G11" s="149">
        <v>1812839</v>
      </c>
      <c r="H11" s="149">
        <v>518665</v>
      </c>
      <c r="I11" s="149">
        <v>126515</v>
      </c>
      <c r="J11" s="149">
        <v>965769</v>
      </c>
      <c r="K11" s="149">
        <v>991504</v>
      </c>
    </row>
    <row r="12" spans="1:11" ht="30" customHeight="1" x14ac:dyDescent="0.3">
      <c r="B12" s="75" t="s">
        <v>98</v>
      </c>
      <c r="C12" s="148">
        <v>141348</v>
      </c>
      <c r="D12" s="148">
        <v>0</v>
      </c>
      <c r="E12" s="148">
        <v>846899</v>
      </c>
      <c r="F12" s="148">
        <v>1682</v>
      </c>
      <c r="G12" s="148">
        <v>518852</v>
      </c>
      <c r="H12" s="148">
        <v>89680</v>
      </c>
      <c r="I12" s="148">
        <v>38612</v>
      </c>
      <c r="J12" s="148">
        <v>381987</v>
      </c>
      <c r="K12" s="148">
        <v>12623</v>
      </c>
    </row>
    <row r="13" spans="1:11" ht="30" customHeight="1" x14ac:dyDescent="0.3">
      <c r="B13" s="77" t="s">
        <v>99</v>
      </c>
      <c r="C13" s="148">
        <v>4795301</v>
      </c>
      <c r="D13" s="148">
        <v>2610553</v>
      </c>
      <c r="E13" s="148">
        <v>67094077</v>
      </c>
      <c r="F13" s="148">
        <v>486360</v>
      </c>
      <c r="G13" s="148">
        <v>10747679</v>
      </c>
      <c r="H13" s="148">
        <v>0</v>
      </c>
      <c r="I13" s="148">
        <v>634646</v>
      </c>
      <c r="J13" s="148">
        <v>84891</v>
      </c>
      <c r="K13" s="148">
        <v>8804653</v>
      </c>
    </row>
    <row r="14" spans="1:11" ht="30" customHeight="1" x14ac:dyDescent="0.3">
      <c r="B14" s="77" t="s">
        <v>100</v>
      </c>
      <c r="C14" s="148">
        <v>31680</v>
      </c>
      <c r="D14" s="148">
        <v>400000</v>
      </c>
      <c r="E14" s="148">
        <v>3727396</v>
      </c>
      <c r="F14" s="148">
        <v>0</v>
      </c>
      <c r="G14" s="148">
        <v>495824</v>
      </c>
      <c r="H14" s="148">
        <v>37516</v>
      </c>
      <c r="I14" s="148">
        <v>0</v>
      </c>
      <c r="J14" s="148">
        <v>201232</v>
      </c>
      <c r="K14" s="148">
        <v>25247</v>
      </c>
    </row>
    <row r="15" spans="1:11" ht="30" customHeight="1" x14ac:dyDescent="0.3">
      <c r="B15" s="77" t="s">
        <v>101</v>
      </c>
      <c r="C15" s="148">
        <v>136891</v>
      </c>
      <c r="D15" s="148">
        <v>754079</v>
      </c>
      <c r="E15" s="148">
        <v>2630944</v>
      </c>
      <c r="F15" s="148">
        <v>24531</v>
      </c>
      <c r="G15" s="148">
        <v>523487</v>
      </c>
      <c r="H15" s="148">
        <v>116028</v>
      </c>
      <c r="I15" s="148">
        <v>94553</v>
      </c>
      <c r="J15" s="148">
        <v>464142</v>
      </c>
      <c r="K15" s="148">
        <v>67014</v>
      </c>
    </row>
    <row r="16" spans="1:11" ht="30" customHeight="1" thickBot="1" x14ac:dyDescent="0.35">
      <c r="B16" s="78" t="s">
        <v>102</v>
      </c>
      <c r="C16" s="152">
        <v>5788303</v>
      </c>
      <c r="D16" s="152">
        <v>4728073</v>
      </c>
      <c r="E16" s="152">
        <v>83176572</v>
      </c>
      <c r="F16" s="152">
        <v>862240</v>
      </c>
      <c r="G16" s="152">
        <v>14098681</v>
      </c>
      <c r="H16" s="152">
        <v>761889</v>
      </c>
      <c r="I16" s="152">
        <v>894327</v>
      </c>
      <c r="J16" s="152">
        <v>2098021</v>
      </c>
      <c r="K16" s="152">
        <v>9901041</v>
      </c>
    </row>
    <row r="17" spans="2:11" ht="30" customHeight="1" thickTop="1" x14ac:dyDescent="0.3">
      <c r="B17" s="79" t="s">
        <v>103</v>
      </c>
      <c r="C17" s="148">
        <v>0</v>
      </c>
      <c r="D17" s="148">
        <v>0</v>
      </c>
      <c r="E17" s="148">
        <v>129313</v>
      </c>
      <c r="F17" s="148">
        <v>0</v>
      </c>
      <c r="G17" s="148">
        <v>0</v>
      </c>
      <c r="H17" s="148">
        <v>0</v>
      </c>
      <c r="I17" s="148">
        <v>0</v>
      </c>
      <c r="J17" s="148">
        <v>0</v>
      </c>
      <c r="K17" s="148">
        <v>0</v>
      </c>
    </row>
    <row r="18" spans="2:11" ht="30" customHeight="1" x14ac:dyDescent="0.3">
      <c r="B18" s="77" t="s">
        <v>104</v>
      </c>
      <c r="C18" s="148">
        <v>155000</v>
      </c>
      <c r="D18" s="148">
        <v>0</v>
      </c>
      <c r="E18" s="148">
        <v>6677171</v>
      </c>
      <c r="F18" s="148">
        <v>637000</v>
      </c>
      <c r="G18" s="148">
        <v>2196875</v>
      </c>
      <c r="H18" s="148">
        <v>0</v>
      </c>
      <c r="I18" s="148">
        <v>385000</v>
      </c>
      <c r="J18" s="148">
        <v>0</v>
      </c>
      <c r="K18" s="148">
        <v>1392096</v>
      </c>
    </row>
    <row r="19" spans="2:11" ht="30" customHeight="1" x14ac:dyDescent="0.3">
      <c r="B19" s="77" t="s">
        <v>105</v>
      </c>
      <c r="C19" s="148">
        <v>14548</v>
      </c>
      <c r="D19" s="148">
        <v>36396</v>
      </c>
      <c r="E19" s="148">
        <v>167720</v>
      </c>
      <c r="F19" s="148">
        <v>9118</v>
      </c>
      <c r="G19" s="148">
        <v>82134</v>
      </c>
      <c r="H19" s="148">
        <v>0</v>
      </c>
      <c r="I19" s="148">
        <v>850</v>
      </c>
      <c r="J19" s="148">
        <v>0</v>
      </c>
      <c r="K19" s="148">
        <v>4902</v>
      </c>
    </row>
    <row r="20" spans="2:11" ht="30" customHeight="1" x14ac:dyDescent="0.3">
      <c r="B20" s="77" t="s">
        <v>106</v>
      </c>
      <c r="C20" s="148">
        <v>4005548</v>
      </c>
      <c r="D20" s="148">
        <v>2470683</v>
      </c>
      <c r="E20" s="148">
        <v>47151902</v>
      </c>
      <c r="F20" s="148">
        <v>130600</v>
      </c>
      <c r="G20" s="148">
        <v>6286088</v>
      </c>
      <c r="H20" s="148">
        <v>480434</v>
      </c>
      <c r="I20" s="148">
        <v>145697</v>
      </c>
      <c r="J20" s="148">
        <v>989935</v>
      </c>
      <c r="K20" s="148">
        <v>7830523</v>
      </c>
    </row>
    <row r="21" spans="2:11" ht="30" customHeight="1" x14ac:dyDescent="0.3">
      <c r="B21" s="77" t="s">
        <v>107</v>
      </c>
      <c r="C21" s="148">
        <v>41160</v>
      </c>
      <c r="D21" s="148">
        <v>0</v>
      </c>
      <c r="E21" s="148">
        <v>0</v>
      </c>
      <c r="F21" s="148">
        <v>0</v>
      </c>
      <c r="G21" s="148">
        <v>687151</v>
      </c>
      <c r="H21" s="148">
        <v>0</v>
      </c>
      <c r="I21" s="148">
        <v>0</v>
      </c>
      <c r="J21" s="148">
        <v>0</v>
      </c>
      <c r="K21" s="148">
        <v>0</v>
      </c>
    </row>
    <row r="22" spans="2:11" ht="30" customHeight="1" x14ac:dyDescent="0.3">
      <c r="B22" s="77" t="s">
        <v>108</v>
      </c>
      <c r="C22" s="148">
        <v>0</v>
      </c>
      <c r="D22" s="148">
        <v>0</v>
      </c>
      <c r="E22" s="148">
        <v>1722196</v>
      </c>
      <c r="F22" s="148">
        <v>0</v>
      </c>
      <c r="G22" s="148">
        <v>0</v>
      </c>
      <c r="H22" s="148">
        <v>0</v>
      </c>
      <c r="I22" s="148">
        <v>0</v>
      </c>
      <c r="J22" s="148">
        <v>0</v>
      </c>
      <c r="K22" s="148">
        <v>0</v>
      </c>
    </row>
    <row r="23" spans="2:11" ht="30" customHeight="1" x14ac:dyDescent="0.3">
      <c r="B23" s="77" t="s">
        <v>109</v>
      </c>
      <c r="C23" s="148">
        <v>20736</v>
      </c>
      <c r="D23" s="148">
        <v>0</v>
      </c>
      <c r="E23" s="148">
        <v>488397</v>
      </c>
      <c r="F23" s="148">
        <v>0</v>
      </c>
      <c r="G23" s="148">
        <v>186727</v>
      </c>
      <c r="H23" s="148">
        <v>6038</v>
      </c>
      <c r="I23" s="148">
        <v>0</v>
      </c>
      <c r="J23" s="148">
        <v>44412</v>
      </c>
      <c r="K23" s="148">
        <v>90641</v>
      </c>
    </row>
    <row r="24" spans="2:11" ht="30" customHeight="1" x14ac:dyDescent="0.3">
      <c r="B24" s="77" t="s">
        <v>110</v>
      </c>
      <c r="C24" s="148">
        <v>109301</v>
      </c>
      <c r="D24" s="148">
        <v>0</v>
      </c>
      <c r="E24" s="148">
        <v>0</v>
      </c>
      <c r="F24" s="148">
        <v>0</v>
      </c>
      <c r="G24" s="148">
        <v>41968</v>
      </c>
      <c r="H24" s="148">
        <v>0</v>
      </c>
      <c r="I24" s="148">
        <v>0</v>
      </c>
      <c r="J24" s="148">
        <v>0</v>
      </c>
      <c r="K24" s="148">
        <v>0</v>
      </c>
    </row>
    <row r="25" spans="2:11" ht="30" customHeight="1" x14ac:dyDescent="0.3">
      <c r="B25" s="77" t="s">
        <v>111</v>
      </c>
      <c r="C25" s="148">
        <v>0</v>
      </c>
      <c r="D25" s="148">
        <v>0</v>
      </c>
      <c r="E25" s="148">
        <v>0</v>
      </c>
      <c r="F25" s="148">
        <v>0</v>
      </c>
      <c r="G25" s="148">
        <v>0</v>
      </c>
      <c r="H25" s="148">
        <v>0</v>
      </c>
      <c r="I25" s="148">
        <v>0</v>
      </c>
      <c r="J25" s="148">
        <v>0</v>
      </c>
      <c r="K25" s="148">
        <v>0</v>
      </c>
    </row>
    <row r="26" spans="2:11" ht="30" customHeight="1" x14ac:dyDescent="0.3">
      <c r="B26" s="77" t="s">
        <v>112</v>
      </c>
      <c r="C26" s="148">
        <v>293398</v>
      </c>
      <c r="D26" s="148">
        <v>0</v>
      </c>
      <c r="E26" s="148">
        <v>8122282</v>
      </c>
      <c r="F26" s="148">
        <v>2</v>
      </c>
      <c r="G26" s="148">
        <v>863224</v>
      </c>
      <c r="H26" s="148">
        <v>0</v>
      </c>
      <c r="I26" s="148">
        <v>0</v>
      </c>
      <c r="J26" s="148">
        <v>19013</v>
      </c>
      <c r="K26" s="148">
        <v>169957</v>
      </c>
    </row>
    <row r="27" spans="2:11" ht="30" customHeight="1" x14ac:dyDescent="0.3">
      <c r="B27" s="77" t="s">
        <v>113</v>
      </c>
      <c r="C27" s="148">
        <v>8060</v>
      </c>
      <c r="D27" s="148">
        <v>0</v>
      </c>
      <c r="E27" s="148">
        <v>41843</v>
      </c>
      <c r="F27" s="148">
        <v>0</v>
      </c>
      <c r="G27" s="148">
        <v>9471</v>
      </c>
      <c r="H27" s="148">
        <v>0</v>
      </c>
      <c r="I27" s="148">
        <v>932</v>
      </c>
      <c r="J27" s="148">
        <v>0</v>
      </c>
      <c r="K27" s="148">
        <v>0</v>
      </c>
    </row>
    <row r="28" spans="2:11" ht="30" customHeight="1" x14ac:dyDescent="0.3">
      <c r="B28" s="77" t="s">
        <v>114</v>
      </c>
      <c r="C28" s="148">
        <v>0</v>
      </c>
      <c r="D28" s="148">
        <v>0</v>
      </c>
      <c r="E28" s="148">
        <v>0</v>
      </c>
      <c r="F28" s="148">
        <v>0</v>
      </c>
      <c r="G28" s="148">
        <v>0</v>
      </c>
      <c r="H28" s="148">
        <v>0</v>
      </c>
      <c r="I28" s="148">
        <v>0</v>
      </c>
      <c r="J28" s="148">
        <v>0</v>
      </c>
      <c r="K28" s="148">
        <v>0</v>
      </c>
    </row>
    <row r="29" spans="2:11" ht="30" customHeight="1" x14ac:dyDescent="0.3">
      <c r="B29" s="77" t="s">
        <v>115</v>
      </c>
      <c r="C29" s="148">
        <v>0</v>
      </c>
      <c r="D29" s="148">
        <v>0</v>
      </c>
      <c r="E29" s="148">
        <v>0</v>
      </c>
      <c r="F29" s="148">
        <v>0</v>
      </c>
      <c r="G29" s="148">
        <v>0</v>
      </c>
      <c r="H29" s="148">
        <v>0</v>
      </c>
      <c r="I29" s="148">
        <v>0</v>
      </c>
      <c r="J29" s="148">
        <v>0</v>
      </c>
      <c r="K29" s="148">
        <v>0</v>
      </c>
    </row>
    <row r="30" spans="2:11" ht="30" customHeight="1" x14ac:dyDescent="0.3">
      <c r="B30" s="77" t="s">
        <v>116</v>
      </c>
      <c r="C30" s="148">
        <v>39613</v>
      </c>
      <c r="D30" s="148">
        <v>0</v>
      </c>
      <c r="E30" s="148">
        <v>1747772</v>
      </c>
      <c r="F30" s="148">
        <v>0</v>
      </c>
      <c r="G30" s="148">
        <v>400919</v>
      </c>
      <c r="H30" s="148">
        <v>0</v>
      </c>
      <c r="I30" s="148">
        <v>62821</v>
      </c>
      <c r="J30" s="148">
        <v>0</v>
      </c>
      <c r="K30" s="148">
        <v>4934</v>
      </c>
    </row>
    <row r="31" spans="2:11" ht="30" customHeight="1" x14ac:dyDescent="0.3">
      <c r="B31" s="77" t="s">
        <v>117</v>
      </c>
      <c r="C31" s="148">
        <v>0</v>
      </c>
      <c r="D31" s="148">
        <v>0</v>
      </c>
      <c r="E31" s="148">
        <v>1221049</v>
      </c>
      <c r="F31" s="148">
        <v>0</v>
      </c>
      <c r="G31" s="148">
        <v>62786</v>
      </c>
      <c r="H31" s="148">
        <v>0</v>
      </c>
      <c r="I31" s="148">
        <v>0</v>
      </c>
      <c r="J31" s="148">
        <v>0</v>
      </c>
      <c r="K31" s="148">
        <v>0</v>
      </c>
    </row>
    <row r="32" spans="2:11" ht="30" customHeight="1" x14ac:dyDescent="0.3">
      <c r="B32" s="77" t="s">
        <v>118</v>
      </c>
      <c r="C32" s="148">
        <v>779190</v>
      </c>
      <c r="D32" s="148">
        <v>577226</v>
      </c>
      <c r="E32" s="148">
        <v>1505533</v>
      </c>
      <c r="F32" s="148">
        <v>4000</v>
      </c>
      <c r="G32" s="148">
        <v>1414649</v>
      </c>
      <c r="H32" s="148">
        <v>62112</v>
      </c>
      <c r="I32" s="148">
        <v>124261</v>
      </c>
      <c r="J32" s="148">
        <v>590217</v>
      </c>
      <c r="K32" s="148">
        <v>295335</v>
      </c>
    </row>
    <row r="33" spans="2:11" ht="30" customHeight="1" x14ac:dyDescent="0.3">
      <c r="B33" s="77" t="s">
        <v>119</v>
      </c>
      <c r="C33" s="148">
        <v>33715</v>
      </c>
      <c r="D33" s="148">
        <v>96694</v>
      </c>
      <c r="E33" s="148">
        <v>274288</v>
      </c>
      <c r="F33" s="148">
        <v>7254</v>
      </c>
      <c r="G33" s="148">
        <v>74357</v>
      </c>
      <c r="H33" s="148">
        <v>4192</v>
      </c>
      <c r="I33" s="148">
        <v>18155</v>
      </c>
      <c r="J33" s="148">
        <v>42026</v>
      </c>
      <c r="K33" s="148">
        <v>33510</v>
      </c>
    </row>
    <row r="34" spans="2:11" ht="30" customHeight="1" x14ac:dyDescent="0.3">
      <c r="B34" s="77" t="s">
        <v>120</v>
      </c>
      <c r="C34" s="148">
        <v>197061</v>
      </c>
      <c r="D34" s="148">
        <v>248406</v>
      </c>
      <c r="E34" s="148">
        <v>671888</v>
      </c>
      <c r="F34" s="148">
        <v>27074</v>
      </c>
      <c r="G34" s="148">
        <v>681901</v>
      </c>
      <c r="H34" s="148">
        <v>80076</v>
      </c>
      <c r="I34" s="148">
        <v>2667</v>
      </c>
      <c r="J34" s="148">
        <v>276246</v>
      </c>
      <c r="K34" s="148">
        <v>12023</v>
      </c>
    </row>
    <row r="35" spans="2:11" ht="30" customHeight="1" x14ac:dyDescent="0.3">
      <c r="B35" s="77" t="s">
        <v>121</v>
      </c>
      <c r="C35" s="148">
        <v>38360</v>
      </c>
      <c r="D35" s="148">
        <v>106432</v>
      </c>
      <c r="E35" s="148">
        <v>587725</v>
      </c>
      <c r="F35" s="148">
        <v>0</v>
      </c>
      <c r="G35" s="148">
        <v>408330</v>
      </c>
      <c r="H35" s="148">
        <v>0</v>
      </c>
      <c r="I35" s="148">
        <v>152279</v>
      </c>
      <c r="J35" s="148">
        <v>16696</v>
      </c>
      <c r="K35" s="148">
        <v>0</v>
      </c>
    </row>
    <row r="36" spans="2:11" ht="30" customHeight="1" x14ac:dyDescent="0.3">
      <c r="B36" s="77" t="s">
        <v>122</v>
      </c>
      <c r="C36" s="148">
        <v>51316</v>
      </c>
      <c r="D36" s="148">
        <v>1192236</v>
      </c>
      <c r="E36" s="148">
        <v>11612473</v>
      </c>
      <c r="F36" s="148">
        <v>44266</v>
      </c>
      <c r="G36" s="148">
        <v>698745</v>
      </c>
      <c r="H36" s="148">
        <v>129037</v>
      </c>
      <c r="I36" s="148">
        <v>0</v>
      </c>
      <c r="J36" s="148">
        <v>723</v>
      </c>
      <c r="K36" s="148">
        <v>58021</v>
      </c>
    </row>
    <row r="37" spans="2:11" ht="30" customHeight="1" x14ac:dyDescent="0.3">
      <c r="B37" s="77" t="s">
        <v>123</v>
      </c>
      <c r="C37" s="148">
        <v>1296</v>
      </c>
      <c r="D37" s="148">
        <v>0</v>
      </c>
      <c r="E37" s="148">
        <v>1055021</v>
      </c>
      <c r="F37" s="148">
        <v>2924</v>
      </c>
      <c r="G37" s="148">
        <v>3356</v>
      </c>
      <c r="H37" s="148">
        <v>0</v>
      </c>
      <c r="I37" s="148">
        <v>1665</v>
      </c>
      <c r="J37" s="148">
        <v>118753</v>
      </c>
      <c r="K37" s="148">
        <v>9100</v>
      </c>
    </row>
    <row r="38" spans="2:11" ht="30" customHeight="1" thickBot="1" x14ac:dyDescent="0.35">
      <c r="B38" s="78" t="s">
        <v>124</v>
      </c>
      <c r="C38" s="152">
        <v>5788303</v>
      </c>
      <c r="D38" s="152">
        <v>4728073</v>
      </c>
      <c r="E38" s="152">
        <v>83176572</v>
      </c>
      <c r="F38" s="152">
        <v>862240</v>
      </c>
      <c r="G38" s="152">
        <v>14098681</v>
      </c>
      <c r="H38" s="152">
        <v>761889</v>
      </c>
      <c r="I38" s="152">
        <v>894327</v>
      </c>
      <c r="J38" s="152">
        <v>2098021</v>
      </c>
      <c r="K38" s="152">
        <v>9901041</v>
      </c>
    </row>
    <row r="39" spans="2:11" ht="14.5" thickTop="1" x14ac:dyDescent="0.3">
      <c r="B39" s="255" t="s">
        <v>50</v>
      </c>
      <c r="C39" s="255"/>
      <c r="D39" s="255"/>
      <c r="E39" s="255"/>
      <c r="F39" s="255"/>
      <c r="G39" s="255"/>
      <c r="H39" s="255"/>
      <c r="I39" s="286" t="s">
        <v>134</v>
      </c>
      <c r="J39" s="286"/>
    </row>
  </sheetData>
  <sheetProtection algorithmName="SHA-512" hashValue="g4Oa7WdKFYPxmevm8RDFrBv+nlifrUmUH2DPPXV562z7yhtBH750Rltrj+aym8OUay6Tg+w9celsCTabXFJqsA==" saltValue="NG1nNScMZeaODof2Z5IxTg==" spinCount="100000" sheet="1" objects="1" scenarios="1"/>
  <mergeCells count="3">
    <mergeCell ref="B39:H39"/>
    <mergeCell ref="I39:J39"/>
    <mergeCell ref="B3:K3"/>
  </mergeCells>
  <pageMargins left="0.70866141732283472" right="0.70866141732283472" top="0.74803149606299213" bottom="0.74803149606299213" header="0.31496062992125984" footer="0.31496062992125984"/>
  <pageSetup paperSize="9" scale="4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pageSetUpPr fitToPage="1"/>
  </sheetPr>
  <dimension ref="A1:D34"/>
  <sheetViews>
    <sheetView showGridLines="0" zoomScale="80" zoomScaleNormal="80" workbookViewId="0">
      <selection activeCell="C36" sqref="C36"/>
    </sheetView>
  </sheetViews>
  <sheetFormatPr defaultColWidth="9.453125" defaultRowHeight="21.75" customHeight="1" x14ac:dyDescent="0.3"/>
  <cols>
    <col min="1" max="1" width="11.54296875" style="4" customWidth="1"/>
    <col min="2" max="2" width="38" style="4" customWidth="1"/>
    <col min="3" max="3" width="175.453125" style="4" customWidth="1"/>
    <col min="4" max="4" width="20.453125" style="4" customWidth="1"/>
    <col min="5" max="16384" width="9.453125" style="4"/>
  </cols>
  <sheetData>
    <row r="1" spans="1:3" ht="21.75" customHeight="1" thickBot="1" x14ac:dyDescent="0.35"/>
    <row r="2" spans="1:3" ht="21.75" customHeight="1" thickTop="1" x14ac:dyDescent="0.3">
      <c r="A2" s="99"/>
      <c r="B2" s="100"/>
      <c r="C2" s="101"/>
    </row>
    <row r="3" spans="1:3" ht="21.75" customHeight="1" x14ac:dyDescent="0.3">
      <c r="A3" s="99"/>
      <c r="B3" s="232" t="s">
        <v>149</v>
      </c>
      <c r="C3" s="233"/>
    </row>
    <row r="4" spans="1:3" ht="21.75" customHeight="1" x14ac:dyDescent="0.3">
      <c r="A4" s="99"/>
      <c r="B4" s="232"/>
      <c r="C4" s="233"/>
    </row>
    <row r="5" spans="1:3" ht="26.25" customHeight="1" x14ac:dyDescent="0.35">
      <c r="A5" s="99"/>
      <c r="B5" s="234" t="s">
        <v>265</v>
      </c>
      <c r="C5" s="235"/>
    </row>
    <row r="6" spans="1:3" ht="21.75" customHeight="1" thickBot="1" x14ac:dyDescent="0.5">
      <c r="A6" s="99"/>
      <c r="B6" s="230" t="s">
        <v>146</v>
      </c>
      <c r="C6" s="231"/>
    </row>
    <row r="7" spans="1:3" s="8" customFormat="1" ht="21.75" customHeight="1" thickTop="1" thickBot="1" x14ac:dyDescent="0.35">
      <c r="A7" s="99"/>
      <c r="B7" s="39" t="s">
        <v>147</v>
      </c>
      <c r="C7" s="40" t="s">
        <v>148</v>
      </c>
    </row>
    <row r="8" spans="1:3" ht="29.25" customHeight="1" thickTop="1" x14ac:dyDescent="0.3">
      <c r="A8" s="99"/>
      <c r="B8" s="102" t="s">
        <v>166</v>
      </c>
      <c r="C8" s="93" t="s">
        <v>266</v>
      </c>
    </row>
    <row r="9" spans="1:3" ht="29.25" customHeight="1" x14ac:dyDescent="0.3">
      <c r="A9" s="99"/>
      <c r="B9" s="103" t="s">
        <v>167</v>
      </c>
      <c r="C9" s="94" t="s">
        <v>267</v>
      </c>
    </row>
    <row r="10" spans="1:3" ht="29.25" customHeight="1" x14ac:dyDescent="0.3">
      <c r="A10" s="99"/>
      <c r="B10" s="103" t="s">
        <v>168</v>
      </c>
      <c r="C10" s="94" t="s">
        <v>268</v>
      </c>
    </row>
    <row r="11" spans="1:3" ht="29.25" customHeight="1" x14ac:dyDescent="0.3">
      <c r="A11" s="99"/>
      <c r="B11" s="103" t="s">
        <v>169</v>
      </c>
      <c r="C11" s="94" t="s">
        <v>269</v>
      </c>
    </row>
    <row r="12" spans="1:3" ht="29.25" customHeight="1" x14ac:dyDescent="0.3">
      <c r="A12" s="99"/>
      <c r="B12" s="103" t="s">
        <v>170</v>
      </c>
      <c r="C12" s="94" t="s">
        <v>270</v>
      </c>
    </row>
    <row r="13" spans="1:3" ht="29.25" customHeight="1" x14ac:dyDescent="0.3">
      <c r="A13" s="99"/>
      <c r="B13" s="103" t="s">
        <v>171</v>
      </c>
      <c r="C13" s="94" t="s">
        <v>271</v>
      </c>
    </row>
    <row r="14" spans="1:3" ht="29.25" customHeight="1" x14ac:dyDescent="0.3">
      <c r="A14" s="99"/>
      <c r="B14" s="103" t="s">
        <v>172</v>
      </c>
      <c r="C14" s="94" t="s">
        <v>272</v>
      </c>
    </row>
    <row r="15" spans="1:3" ht="29.25" customHeight="1" x14ac:dyDescent="0.3">
      <c r="A15" s="99"/>
      <c r="B15" s="103" t="s">
        <v>173</v>
      </c>
      <c r="C15" s="94" t="s">
        <v>273</v>
      </c>
    </row>
    <row r="16" spans="1:3" ht="29.25" customHeight="1" x14ac:dyDescent="0.3">
      <c r="A16" s="99"/>
      <c r="B16" s="103" t="s">
        <v>174</v>
      </c>
      <c r="C16" s="94" t="s">
        <v>274</v>
      </c>
    </row>
    <row r="17" spans="1:4" ht="29.25" customHeight="1" x14ac:dyDescent="0.3">
      <c r="A17" s="99"/>
      <c r="B17" s="103" t="s">
        <v>175</v>
      </c>
      <c r="C17" s="94" t="s">
        <v>275</v>
      </c>
    </row>
    <row r="18" spans="1:4" ht="29.25" customHeight="1" x14ac:dyDescent="0.3">
      <c r="A18" s="99"/>
      <c r="B18" s="103" t="s">
        <v>176</v>
      </c>
      <c r="C18" s="94" t="s">
        <v>276</v>
      </c>
    </row>
    <row r="19" spans="1:4" ht="29.25" customHeight="1" x14ac:dyDescent="0.3">
      <c r="A19" s="99"/>
      <c r="B19" s="103" t="s">
        <v>177</v>
      </c>
      <c r="C19" s="94" t="s">
        <v>277</v>
      </c>
      <c r="D19" s="104"/>
    </row>
    <row r="20" spans="1:4" ht="29.25" customHeight="1" x14ac:dyDescent="0.3">
      <c r="A20" s="99"/>
      <c r="B20" s="103" t="s">
        <v>178</v>
      </c>
      <c r="C20" s="94" t="s">
        <v>278</v>
      </c>
    </row>
    <row r="21" spans="1:4" ht="29.25" customHeight="1" x14ac:dyDescent="0.3">
      <c r="A21" s="99"/>
      <c r="B21" s="103" t="s">
        <v>179</v>
      </c>
      <c r="C21" s="94" t="s">
        <v>279</v>
      </c>
    </row>
    <row r="22" spans="1:4" ht="29.25" customHeight="1" x14ac:dyDescent="0.3">
      <c r="A22" s="99"/>
      <c r="B22" s="103" t="s">
        <v>180</v>
      </c>
      <c r="C22" s="94" t="s">
        <v>280</v>
      </c>
    </row>
    <row r="23" spans="1:4" ht="29.25" customHeight="1" x14ac:dyDescent="0.3">
      <c r="A23" s="99"/>
      <c r="B23" s="103" t="s">
        <v>181</v>
      </c>
      <c r="C23" s="94" t="s">
        <v>281</v>
      </c>
    </row>
    <row r="24" spans="1:4" ht="29.25" customHeight="1" x14ac:dyDescent="0.3">
      <c r="A24" s="99"/>
      <c r="B24" s="103" t="s">
        <v>182</v>
      </c>
      <c r="C24" s="94" t="s">
        <v>282</v>
      </c>
    </row>
    <row r="25" spans="1:4" ht="29.25" customHeight="1" x14ac:dyDescent="0.3">
      <c r="A25" s="99"/>
      <c r="B25" s="103" t="s">
        <v>183</v>
      </c>
      <c r="C25" s="94" t="s">
        <v>283</v>
      </c>
    </row>
    <row r="26" spans="1:4" ht="29.25" customHeight="1" x14ac:dyDescent="0.3">
      <c r="A26" s="99"/>
      <c r="B26" s="103" t="s">
        <v>184</v>
      </c>
      <c r="C26" s="94" t="s">
        <v>284</v>
      </c>
    </row>
    <row r="27" spans="1:4" ht="29.25" customHeight="1" x14ac:dyDescent="0.3">
      <c r="A27" s="99"/>
      <c r="B27" s="103" t="s">
        <v>185</v>
      </c>
      <c r="C27" s="94" t="s">
        <v>285</v>
      </c>
    </row>
    <row r="28" spans="1:4" ht="29.25" customHeight="1" x14ac:dyDescent="0.3">
      <c r="A28" s="99"/>
      <c r="B28" s="103" t="s">
        <v>186</v>
      </c>
      <c r="C28" s="94" t="s">
        <v>285</v>
      </c>
    </row>
    <row r="29" spans="1:4" ht="29.25" customHeight="1" x14ac:dyDescent="0.3">
      <c r="A29" s="99"/>
      <c r="B29" s="103" t="s">
        <v>187</v>
      </c>
      <c r="C29" s="94" t="s">
        <v>285</v>
      </c>
    </row>
    <row r="30" spans="1:4" ht="29.25" customHeight="1" x14ac:dyDescent="0.3">
      <c r="B30" s="103" t="s">
        <v>188</v>
      </c>
      <c r="C30" s="94" t="s">
        <v>286</v>
      </c>
    </row>
    <row r="31" spans="1:4" ht="29.25" customHeight="1" x14ac:dyDescent="0.3">
      <c r="B31" s="103" t="s">
        <v>189</v>
      </c>
      <c r="C31" s="94" t="s">
        <v>286</v>
      </c>
    </row>
    <row r="32" spans="1:4" ht="29.25" customHeight="1" x14ac:dyDescent="0.3">
      <c r="B32" s="103" t="s">
        <v>190</v>
      </c>
      <c r="C32" s="94" t="s">
        <v>286</v>
      </c>
    </row>
    <row r="33" spans="2:3" ht="29.25" customHeight="1" thickBot="1" x14ac:dyDescent="0.35">
      <c r="B33" s="105" t="s">
        <v>191</v>
      </c>
      <c r="C33" s="95" t="s">
        <v>286</v>
      </c>
    </row>
    <row r="34" spans="2:3" ht="21.75" customHeight="1" thickTop="1" x14ac:dyDescent="0.3">
      <c r="B34" s="106"/>
    </row>
  </sheetData>
  <sheetProtection algorithmName="SHA-512" hashValue="UZCcnbOckaAA4a0+i5sF1FYXky505FD8S+wY2bHpVCnBOyXXHboox6MKPoUy7n+7rPKmSaBblvdaWLZlchLtgQ==" saltValue="qYQpq/qKf3oLy4kflYbstg==" spinCount="100000" sheet="1" objects="1" scenarios="1"/>
  <mergeCells count="3">
    <mergeCell ref="B6:C6"/>
    <mergeCell ref="B3:C4"/>
    <mergeCell ref="B5:C5"/>
  </mergeCells>
  <hyperlinks>
    <hyperlink ref="B8" location="'APPENDIX 1 '!A1" display="APPENDIX 1 " xr:uid="{00000000-0004-0000-0200-000000000000}"/>
    <hyperlink ref="B9" location="'APPENDIX 2'!A1" display="'APPENDIX 2'" xr:uid="{00000000-0004-0000-0200-000001000000}"/>
    <hyperlink ref="B10" location="'APPENDIX 3'!A1" display="'APPENDIX 3'" xr:uid="{00000000-0004-0000-0200-000002000000}"/>
    <hyperlink ref="B11" location="'APPENDIX 4'!A1" display="'APPENDIX 4'" xr:uid="{00000000-0004-0000-0200-000003000000}"/>
    <hyperlink ref="B12" location="'APPENDIX 5'!A1" display="'APPENDIX 5'" xr:uid="{00000000-0004-0000-0200-000004000000}"/>
    <hyperlink ref="B13" location="'APPENDIX 6'!A1" display="'APPENDIX 6'" xr:uid="{00000000-0004-0000-0200-000005000000}"/>
    <hyperlink ref="B14" location="'APPENDIX 7'!A1" display="'APPENDIX 7'" xr:uid="{00000000-0004-0000-0200-000006000000}"/>
    <hyperlink ref="B15" location="'APPENDIX 8'!A1" display="'APPENDIX 8'" xr:uid="{00000000-0004-0000-0200-000007000000}"/>
    <hyperlink ref="B16" location="'APPENDIX 9'!A1" display="'APPENDIX 9'" xr:uid="{00000000-0004-0000-0200-000008000000}"/>
    <hyperlink ref="B17" location="'APPENDIX 10'!A1" display="'APPENDIX 10'" xr:uid="{00000000-0004-0000-0200-000009000000}"/>
    <hyperlink ref="B18" location="'APPENDIX 11'!A1" display="'APPENDIX 11'" xr:uid="{00000000-0004-0000-0200-00000A000000}"/>
    <hyperlink ref="B19" location="'APPENDIX 12'!A1" display="'APPENDIX 12'" xr:uid="{00000000-0004-0000-0200-00000B000000}"/>
    <hyperlink ref="B20" location="'APPENDIX 13'!A1" display="'APPENDIX 13'" xr:uid="{00000000-0004-0000-0200-00000C000000}"/>
    <hyperlink ref="B21" location="'APPENDIX 14'!A1" display="'APPENDIX 14'" xr:uid="{00000000-0004-0000-0200-00000D000000}"/>
    <hyperlink ref="B22" location="'APPENDIX 15'!A1" display="'APPENDIX 15'" xr:uid="{00000000-0004-0000-0200-00000E000000}"/>
    <hyperlink ref="B23" location="'APPENDIX 16'!A1" display="'APPENDIX 16'" xr:uid="{00000000-0004-0000-0200-00000F000000}"/>
    <hyperlink ref="B24" location="'APPENDIX 17'!A1" display="'APPENDIX 17'" xr:uid="{00000000-0004-0000-0200-000010000000}"/>
    <hyperlink ref="B25" location="'APPENDIX 18'!A1" display="'APPENDIX 18'" xr:uid="{00000000-0004-0000-0200-000011000000}"/>
    <hyperlink ref="B26" location="'APPENDIX 19'!A1" display="'APPENDIX 19'" xr:uid="{00000000-0004-0000-0200-000012000000}"/>
    <hyperlink ref="B27" location="'APPENDIX 20 i'!A1" display="'APPENDIX 20 i'" xr:uid="{00000000-0004-0000-0200-000013000000}"/>
    <hyperlink ref="B28" location="'APPENDIX 20 ii'!A1" display="'APPENDIX 20 ii'" xr:uid="{00000000-0004-0000-0200-000014000000}"/>
    <hyperlink ref="B29" location="'APPENDIX 20 iii'!A1" display="'APPENDIX 20 iii'" xr:uid="{00000000-0004-0000-0200-000015000000}"/>
    <hyperlink ref="B30" location="'APPENDIX 21 i'!A1" display="'APPENDIX 21 i'" xr:uid="{00000000-0004-0000-0200-000016000000}"/>
    <hyperlink ref="B31" location="'APPENDIX 21 ii'!A1" display="'APPENDIX 21 ii'" xr:uid="{00000000-0004-0000-0200-000017000000}"/>
    <hyperlink ref="B32" location="'APPENDIX 21 iii'!A1" display="'APPENDIX 21 iii'" xr:uid="{00000000-0004-0000-0200-000018000000}"/>
    <hyperlink ref="B33" location="'APPENDIX  21 iv'!A1" display="'APPENDIX  21 iv'" xr:uid="{00000000-0004-0000-0200-000019000000}"/>
  </hyperlinks>
  <pageMargins left="0.7" right="0.7" top="0.75" bottom="0.75" header="0.3" footer="0.3"/>
  <pageSetup paperSize="9" scale="50"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2">
    <tabColor rgb="FF92D050"/>
    <pageSetUpPr fitToPage="1"/>
  </sheetPr>
  <dimension ref="A1:L40"/>
  <sheetViews>
    <sheetView showGridLines="0" zoomScale="80" zoomScaleNormal="80" workbookViewId="0">
      <selection activeCell="B2" sqref="B2:L39"/>
    </sheetView>
  </sheetViews>
  <sheetFormatPr defaultColWidth="19.453125" defaultRowHeight="14" x14ac:dyDescent="0.3"/>
  <cols>
    <col min="1" max="1" width="18.453125" style="17" customWidth="1"/>
    <col min="2" max="2" width="41" style="17" bestFit="1" customWidth="1"/>
    <col min="3" max="11" width="24.453125" style="17" customWidth="1"/>
    <col min="12" max="16384" width="19.453125" style="17"/>
  </cols>
  <sheetData>
    <row r="1" spans="1:12" ht="33" customHeight="1" x14ac:dyDescent="0.3"/>
    <row r="2" spans="1:12" ht="18.75" customHeight="1" x14ac:dyDescent="0.3">
      <c r="A2" s="80"/>
      <c r="B2" s="290" t="s">
        <v>125</v>
      </c>
      <c r="C2" s="290"/>
      <c r="D2" s="290"/>
      <c r="E2" s="290"/>
      <c r="F2" s="290"/>
      <c r="G2" s="290"/>
      <c r="H2" s="290"/>
      <c r="I2" s="290"/>
      <c r="J2" s="290"/>
      <c r="K2" s="290"/>
    </row>
    <row r="3" spans="1:12" ht="26.25" customHeight="1" x14ac:dyDescent="0.3">
      <c r="B3" s="291" t="s">
        <v>313</v>
      </c>
      <c r="C3" s="292"/>
      <c r="D3" s="292"/>
      <c r="E3" s="292"/>
      <c r="F3" s="292"/>
      <c r="G3" s="292"/>
      <c r="H3" s="292"/>
      <c r="I3" s="292"/>
      <c r="J3" s="292"/>
      <c r="K3" s="292"/>
      <c r="L3" s="293"/>
    </row>
    <row r="4" spans="1:12" ht="48.75" customHeight="1" x14ac:dyDescent="0.3">
      <c r="B4" s="81" t="s">
        <v>0</v>
      </c>
      <c r="C4" s="109" t="s">
        <v>56</v>
      </c>
      <c r="D4" s="109" t="s">
        <v>127</v>
      </c>
      <c r="E4" s="109" t="s">
        <v>32</v>
      </c>
      <c r="F4" s="109" t="s">
        <v>33</v>
      </c>
      <c r="G4" s="109" t="s">
        <v>133</v>
      </c>
      <c r="H4" s="109" t="s">
        <v>48</v>
      </c>
      <c r="I4" s="109" t="s">
        <v>261</v>
      </c>
      <c r="J4" s="109" t="s">
        <v>135</v>
      </c>
      <c r="K4" s="109" t="s">
        <v>128</v>
      </c>
      <c r="L4" s="109" t="s">
        <v>199</v>
      </c>
    </row>
    <row r="5" spans="1:12" ht="28.5" customHeight="1" x14ac:dyDescent="0.3">
      <c r="B5" s="82" t="s">
        <v>91</v>
      </c>
      <c r="C5" s="148">
        <v>255000</v>
      </c>
      <c r="D5" s="148">
        <v>450000</v>
      </c>
      <c r="E5" s="148">
        <v>500000</v>
      </c>
      <c r="F5" s="148">
        <v>161388</v>
      </c>
      <c r="G5" s="148">
        <v>183000</v>
      </c>
      <c r="H5" s="148">
        <v>500000</v>
      </c>
      <c r="I5" s="148">
        <v>400100</v>
      </c>
      <c r="J5" s="148">
        <v>612340</v>
      </c>
      <c r="K5" s="148">
        <v>450000</v>
      </c>
      <c r="L5" s="148">
        <v>416726</v>
      </c>
    </row>
    <row r="6" spans="1:12" ht="28.5" customHeight="1" x14ac:dyDescent="0.3">
      <c r="B6" s="82" t="s">
        <v>92</v>
      </c>
      <c r="C6" s="148">
        <v>0</v>
      </c>
      <c r="D6" s="148">
        <v>0</v>
      </c>
      <c r="E6" s="148">
        <v>0</v>
      </c>
      <c r="F6" s="148">
        <v>0</v>
      </c>
      <c r="G6" s="148">
        <v>0</v>
      </c>
      <c r="H6" s="148">
        <v>0</v>
      </c>
      <c r="I6" s="148">
        <v>0</v>
      </c>
      <c r="J6" s="148">
        <v>0</v>
      </c>
      <c r="K6" s="148">
        <v>0</v>
      </c>
      <c r="L6" s="148">
        <v>491067</v>
      </c>
    </row>
    <row r="7" spans="1:12" ht="28.5" customHeight="1" x14ac:dyDescent="0.3">
      <c r="B7" s="82" t="s">
        <v>93</v>
      </c>
      <c r="C7" s="148">
        <v>0</v>
      </c>
      <c r="D7" s="148">
        <v>0</v>
      </c>
      <c r="E7" s="148">
        <v>0</v>
      </c>
      <c r="F7" s="148">
        <v>129951</v>
      </c>
      <c r="G7" s="148">
        <v>0</v>
      </c>
      <c r="H7" s="148">
        <v>0</v>
      </c>
      <c r="I7" s="148">
        <v>0</v>
      </c>
      <c r="J7" s="148">
        <v>384883</v>
      </c>
      <c r="K7" s="148">
        <v>0</v>
      </c>
      <c r="L7" s="148">
        <v>2500</v>
      </c>
    </row>
    <row r="8" spans="1:12" ht="28.5" customHeight="1" x14ac:dyDescent="0.3">
      <c r="B8" s="82" t="s">
        <v>94</v>
      </c>
      <c r="C8" s="148">
        <v>148118</v>
      </c>
      <c r="D8" s="148">
        <v>8301355</v>
      </c>
      <c r="E8" s="148">
        <v>3773081</v>
      </c>
      <c r="F8" s="148">
        <v>318516</v>
      </c>
      <c r="G8" s="148">
        <v>131307</v>
      </c>
      <c r="H8" s="148">
        <v>4715957</v>
      </c>
      <c r="I8" s="148">
        <v>0</v>
      </c>
      <c r="J8" s="148">
        <v>2259597</v>
      </c>
      <c r="K8" s="148">
        <v>1018686</v>
      </c>
      <c r="L8" s="148">
        <v>0</v>
      </c>
    </row>
    <row r="9" spans="1:12" ht="28.5" customHeight="1" x14ac:dyDescent="0.3">
      <c r="B9" s="82" t="s">
        <v>95</v>
      </c>
      <c r="C9" s="148">
        <v>0</v>
      </c>
      <c r="D9" s="148">
        <v>2679806</v>
      </c>
      <c r="E9" s="148">
        <v>2069672</v>
      </c>
      <c r="F9" s="148">
        <v>-26523</v>
      </c>
      <c r="G9" s="148">
        <v>12096</v>
      </c>
      <c r="H9" s="148">
        <v>0</v>
      </c>
      <c r="I9" s="148">
        <v>19237</v>
      </c>
      <c r="J9" s="148">
        <v>-304197</v>
      </c>
      <c r="K9" s="148">
        <v>62000</v>
      </c>
      <c r="L9" s="148">
        <v>-1146837</v>
      </c>
    </row>
    <row r="10" spans="1:12" ht="28.5" customHeight="1" x14ac:dyDescent="0.3">
      <c r="B10" s="82" t="s">
        <v>96</v>
      </c>
      <c r="C10" s="148">
        <v>0</v>
      </c>
      <c r="D10" s="148">
        <v>0</v>
      </c>
      <c r="E10" s="148">
        <v>0</v>
      </c>
      <c r="F10" s="148">
        <v>1611936</v>
      </c>
      <c r="G10" s="148">
        <v>0</v>
      </c>
      <c r="H10" s="148">
        <v>-42049</v>
      </c>
      <c r="I10" s="148">
        <v>134105</v>
      </c>
      <c r="J10" s="148">
        <v>0</v>
      </c>
      <c r="K10" s="148">
        <v>0</v>
      </c>
      <c r="L10" s="148">
        <v>590379</v>
      </c>
    </row>
    <row r="11" spans="1:12" ht="28.5" customHeight="1" x14ac:dyDescent="0.3">
      <c r="B11" s="83" t="s">
        <v>97</v>
      </c>
      <c r="C11" s="149">
        <v>403118</v>
      </c>
      <c r="D11" s="149">
        <v>11431161</v>
      </c>
      <c r="E11" s="149">
        <v>6342753</v>
      </c>
      <c r="F11" s="149">
        <v>2195268</v>
      </c>
      <c r="G11" s="149">
        <v>326402</v>
      </c>
      <c r="H11" s="149">
        <v>5173908</v>
      </c>
      <c r="I11" s="149">
        <v>553442</v>
      </c>
      <c r="J11" s="149">
        <v>2952622</v>
      </c>
      <c r="K11" s="149">
        <v>1530686</v>
      </c>
      <c r="L11" s="149">
        <v>353836</v>
      </c>
    </row>
    <row r="12" spans="1:12" ht="28.5" customHeight="1" x14ac:dyDescent="0.3">
      <c r="B12" s="82" t="s">
        <v>98</v>
      </c>
      <c r="C12" s="148">
        <v>0</v>
      </c>
      <c r="D12" s="148">
        <v>146648</v>
      </c>
      <c r="E12" s="148">
        <v>810841</v>
      </c>
      <c r="F12" s="148">
        <v>148039</v>
      </c>
      <c r="G12" s="148">
        <v>0</v>
      </c>
      <c r="H12" s="148">
        <v>0</v>
      </c>
      <c r="I12" s="148">
        <v>0</v>
      </c>
      <c r="J12" s="148">
        <v>452647</v>
      </c>
      <c r="K12" s="148">
        <v>34751</v>
      </c>
      <c r="L12" s="148">
        <v>242831</v>
      </c>
    </row>
    <row r="13" spans="1:12" ht="28.5" customHeight="1" x14ac:dyDescent="0.3">
      <c r="B13" s="84" t="s">
        <v>99</v>
      </c>
      <c r="C13" s="148">
        <v>1331871</v>
      </c>
      <c r="D13" s="148">
        <v>75519257</v>
      </c>
      <c r="E13" s="148">
        <v>70802292</v>
      </c>
      <c r="F13" s="148">
        <v>34710382</v>
      </c>
      <c r="G13" s="148">
        <v>917479</v>
      </c>
      <c r="H13" s="148">
        <v>2656625</v>
      </c>
      <c r="I13" s="148">
        <v>0</v>
      </c>
      <c r="J13" s="148">
        <v>19312007</v>
      </c>
      <c r="K13" s="148">
        <v>12148430</v>
      </c>
      <c r="L13" s="148">
        <v>1287948</v>
      </c>
    </row>
    <row r="14" spans="1:12" ht="28.5" customHeight="1" x14ac:dyDescent="0.3">
      <c r="B14" s="84" t="s">
        <v>100</v>
      </c>
      <c r="C14" s="148">
        <v>0</v>
      </c>
      <c r="D14" s="148">
        <v>1840901</v>
      </c>
      <c r="E14" s="148">
        <v>63508</v>
      </c>
      <c r="F14" s="148">
        <v>13786</v>
      </c>
      <c r="G14" s="148">
        <v>0</v>
      </c>
      <c r="H14" s="148">
        <v>1850773</v>
      </c>
      <c r="I14" s="148">
        <v>0</v>
      </c>
      <c r="J14" s="148">
        <v>1133348</v>
      </c>
      <c r="K14" s="148">
        <v>200025</v>
      </c>
      <c r="L14" s="148">
        <v>203988</v>
      </c>
    </row>
    <row r="15" spans="1:12" ht="28.5" customHeight="1" x14ac:dyDescent="0.3">
      <c r="B15" s="84" t="s">
        <v>101</v>
      </c>
      <c r="C15" s="148">
        <v>123801</v>
      </c>
      <c r="D15" s="148">
        <v>812848</v>
      </c>
      <c r="E15" s="148">
        <v>2833663</v>
      </c>
      <c r="F15" s="148">
        <v>685309</v>
      </c>
      <c r="G15" s="148">
        <v>8455</v>
      </c>
      <c r="H15" s="148">
        <v>375075</v>
      </c>
      <c r="I15" s="148">
        <v>432356</v>
      </c>
      <c r="J15" s="148">
        <v>588301</v>
      </c>
      <c r="K15" s="148">
        <v>84664</v>
      </c>
      <c r="L15" s="148">
        <v>166048</v>
      </c>
    </row>
    <row r="16" spans="1:12" ht="28.5" customHeight="1" thickBot="1" x14ac:dyDescent="0.35">
      <c r="B16" s="85" t="s">
        <v>102</v>
      </c>
      <c r="C16" s="152">
        <v>1858791</v>
      </c>
      <c r="D16" s="152">
        <v>89750816</v>
      </c>
      <c r="E16" s="152">
        <v>80853056</v>
      </c>
      <c r="F16" s="152">
        <v>37752785</v>
      </c>
      <c r="G16" s="152">
        <v>1252336</v>
      </c>
      <c r="H16" s="152">
        <v>10056381</v>
      </c>
      <c r="I16" s="152">
        <v>985798</v>
      </c>
      <c r="J16" s="152">
        <v>24438926</v>
      </c>
      <c r="K16" s="152">
        <v>13998556</v>
      </c>
      <c r="L16" s="152">
        <v>2254650</v>
      </c>
    </row>
    <row r="17" spans="2:12" ht="28.5" customHeight="1" thickTop="1" x14ac:dyDescent="0.3">
      <c r="B17" s="86" t="s">
        <v>103</v>
      </c>
      <c r="C17" s="148">
        <v>0</v>
      </c>
      <c r="D17" s="148">
        <v>0</v>
      </c>
      <c r="E17" s="148">
        <v>0</v>
      </c>
      <c r="F17" s="148">
        <v>1054898</v>
      </c>
      <c r="G17" s="148">
        <v>0</v>
      </c>
      <c r="H17" s="148">
        <v>0</v>
      </c>
      <c r="I17" s="148">
        <v>0</v>
      </c>
      <c r="J17" s="148">
        <v>855500</v>
      </c>
      <c r="K17" s="148">
        <v>0</v>
      </c>
      <c r="L17" s="148">
        <v>92500</v>
      </c>
    </row>
    <row r="18" spans="2:12" ht="28.5" customHeight="1" x14ac:dyDescent="0.3">
      <c r="B18" s="84" t="s">
        <v>104</v>
      </c>
      <c r="C18" s="148">
        <v>0</v>
      </c>
      <c r="D18" s="148">
        <v>10534000</v>
      </c>
      <c r="E18" s="148">
        <v>4477799</v>
      </c>
      <c r="F18" s="148">
        <v>2010974</v>
      </c>
      <c r="G18" s="148">
        <v>175000</v>
      </c>
      <c r="H18" s="148">
        <v>1680958</v>
      </c>
      <c r="I18" s="148">
        <v>0</v>
      </c>
      <c r="J18" s="148">
        <v>1079500</v>
      </c>
      <c r="K18" s="148">
        <v>5684700</v>
      </c>
      <c r="L18" s="148">
        <v>797000</v>
      </c>
    </row>
    <row r="19" spans="2:12" ht="28.5" customHeight="1" x14ac:dyDescent="0.3">
      <c r="B19" s="84" t="s">
        <v>105</v>
      </c>
      <c r="C19" s="148">
        <v>0</v>
      </c>
      <c r="D19" s="148">
        <v>88724</v>
      </c>
      <c r="E19" s="148">
        <v>40814</v>
      </c>
      <c r="F19" s="148">
        <v>13688</v>
      </c>
      <c r="G19" s="148">
        <v>14181</v>
      </c>
      <c r="H19" s="148">
        <v>0</v>
      </c>
      <c r="I19" s="148">
        <v>20449</v>
      </c>
      <c r="J19" s="148">
        <v>65078</v>
      </c>
      <c r="K19" s="148">
        <v>49116</v>
      </c>
      <c r="L19" s="148">
        <v>11157</v>
      </c>
    </row>
    <row r="20" spans="2:12" ht="28.5" customHeight="1" x14ac:dyDescent="0.3">
      <c r="B20" s="84" t="s">
        <v>106</v>
      </c>
      <c r="C20" s="148">
        <v>642048</v>
      </c>
      <c r="D20" s="148">
        <v>63566234</v>
      </c>
      <c r="E20" s="148">
        <v>58297909</v>
      </c>
      <c r="F20" s="148">
        <v>33525754</v>
      </c>
      <c r="G20" s="148">
        <v>576815</v>
      </c>
      <c r="H20" s="148">
        <v>3745836</v>
      </c>
      <c r="I20" s="148">
        <v>351000</v>
      </c>
      <c r="J20" s="148">
        <v>14961785</v>
      </c>
      <c r="K20" s="148">
        <v>4103410</v>
      </c>
      <c r="L20" s="148">
        <v>961652</v>
      </c>
    </row>
    <row r="21" spans="2:12" ht="28.5" customHeight="1" x14ac:dyDescent="0.3">
      <c r="B21" s="84" t="s">
        <v>107</v>
      </c>
      <c r="C21" s="148">
        <v>0</v>
      </c>
      <c r="D21" s="148">
        <v>0</v>
      </c>
      <c r="E21" s="148">
        <v>0</v>
      </c>
      <c r="F21" s="148">
        <v>0</v>
      </c>
      <c r="G21" s="148">
        <v>0</v>
      </c>
      <c r="H21" s="148">
        <v>0</v>
      </c>
      <c r="I21" s="148">
        <v>0</v>
      </c>
      <c r="J21" s="148">
        <v>0</v>
      </c>
      <c r="K21" s="148">
        <v>4633</v>
      </c>
      <c r="L21" s="148">
        <v>0</v>
      </c>
    </row>
    <row r="22" spans="2:12" ht="28.5" customHeight="1" x14ac:dyDescent="0.3">
      <c r="B22" s="84" t="s">
        <v>108</v>
      </c>
      <c r="C22" s="148">
        <v>0</v>
      </c>
      <c r="D22" s="148">
        <v>1246846</v>
      </c>
      <c r="E22" s="148">
        <v>2097011</v>
      </c>
      <c r="F22" s="148">
        <v>0</v>
      </c>
      <c r="G22" s="148">
        <v>0</v>
      </c>
      <c r="H22" s="148">
        <v>0</v>
      </c>
      <c r="I22" s="148">
        <v>0</v>
      </c>
      <c r="J22" s="148">
        <v>0</v>
      </c>
      <c r="K22" s="148">
        <v>0</v>
      </c>
      <c r="L22" s="148">
        <v>0</v>
      </c>
    </row>
    <row r="23" spans="2:12" ht="28.5" customHeight="1" x14ac:dyDescent="0.3">
      <c r="B23" s="84" t="s">
        <v>109</v>
      </c>
      <c r="C23" s="148">
        <v>750</v>
      </c>
      <c r="D23" s="148">
        <v>1121589</v>
      </c>
      <c r="E23" s="148">
        <v>709116</v>
      </c>
      <c r="F23" s="148">
        <v>51631</v>
      </c>
      <c r="G23" s="148">
        <v>65620</v>
      </c>
      <c r="H23" s="148">
        <v>0</v>
      </c>
      <c r="I23" s="148">
        <v>0</v>
      </c>
      <c r="J23" s="148">
        <v>677665</v>
      </c>
      <c r="K23" s="148">
        <v>69810</v>
      </c>
      <c r="L23" s="148">
        <v>15439</v>
      </c>
    </row>
    <row r="24" spans="2:12" ht="28.5" customHeight="1" x14ac:dyDescent="0.3">
      <c r="B24" s="84" t="s">
        <v>110</v>
      </c>
      <c r="C24" s="148">
        <v>0</v>
      </c>
      <c r="D24" s="148">
        <v>0</v>
      </c>
      <c r="E24" s="148">
        <v>0</v>
      </c>
      <c r="F24" s="148">
        <v>0</v>
      </c>
      <c r="G24" s="148">
        <v>42720</v>
      </c>
      <c r="H24" s="148">
        <v>0</v>
      </c>
      <c r="I24" s="148">
        <v>0</v>
      </c>
      <c r="J24" s="148">
        <v>0</v>
      </c>
      <c r="K24" s="148">
        <v>9156</v>
      </c>
      <c r="L24" s="148">
        <v>0</v>
      </c>
    </row>
    <row r="25" spans="2:12" ht="28.5" customHeight="1" x14ac:dyDescent="0.3">
      <c r="B25" s="84" t="s">
        <v>111</v>
      </c>
      <c r="C25" s="148">
        <v>0</v>
      </c>
      <c r="D25" s="148">
        <v>0</v>
      </c>
      <c r="E25" s="148">
        <v>0</v>
      </c>
      <c r="F25" s="148">
        <v>0</v>
      </c>
      <c r="G25" s="148">
        <v>0</v>
      </c>
      <c r="H25" s="148">
        <v>0</v>
      </c>
      <c r="I25" s="148">
        <v>0</v>
      </c>
      <c r="J25" s="148">
        <v>0</v>
      </c>
      <c r="K25" s="148">
        <v>0</v>
      </c>
      <c r="L25" s="148">
        <v>0</v>
      </c>
    </row>
    <row r="26" spans="2:12" ht="28.5" customHeight="1" x14ac:dyDescent="0.3">
      <c r="B26" s="84" t="s">
        <v>112</v>
      </c>
      <c r="C26" s="148">
        <v>0</v>
      </c>
      <c r="D26" s="148">
        <v>6767608</v>
      </c>
      <c r="E26" s="148">
        <v>3959397</v>
      </c>
      <c r="F26" s="148">
        <v>129293</v>
      </c>
      <c r="G26" s="148">
        <v>0</v>
      </c>
      <c r="H26" s="148">
        <v>280174</v>
      </c>
      <c r="I26" s="148">
        <v>0</v>
      </c>
      <c r="J26" s="148">
        <v>3262286</v>
      </c>
      <c r="K26" s="148">
        <v>23594</v>
      </c>
      <c r="L26" s="148">
        <v>63138</v>
      </c>
    </row>
    <row r="27" spans="2:12" ht="28.5" customHeight="1" x14ac:dyDescent="0.3">
      <c r="B27" s="84" t="s">
        <v>113</v>
      </c>
      <c r="C27" s="148">
        <v>0</v>
      </c>
      <c r="D27" s="148">
        <v>1099</v>
      </c>
      <c r="E27" s="148">
        <v>3373177</v>
      </c>
      <c r="F27" s="148">
        <v>153</v>
      </c>
      <c r="G27" s="148">
        <v>57929</v>
      </c>
      <c r="H27" s="148">
        <v>0</v>
      </c>
      <c r="I27" s="148">
        <v>0</v>
      </c>
      <c r="J27" s="148">
        <v>133102</v>
      </c>
      <c r="K27" s="148">
        <v>2397807</v>
      </c>
      <c r="L27" s="148">
        <v>3386</v>
      </c>
    </row>
    <row r="28" spans="2:12" ht="28.5" customHeight="1" x14ac:dyDescent="0.3">
      <c r="B28" s="84" t="s">
        <v>114</v>
      </c>
      <c r="C28" s="148">
        <v>0</v>
      </c>
      <c r="D28" s="148">
        <v>1223</v>
      </c>
      <c r="E28" s="148">
        <v>0</v>
      </c>
      <c r="F28" s="148">
        <v>0</v>
      </c>
      <c r="G28" s="148">
        <v>0</v>
      </c>
      <c r="H28" s="148">
        <v>0</v>
      </c>
      <c r="I28" s="148">
        <v>0</v>
      </c>
      <c r="J28" s="148">
        <v>0</v>
      </c>
      <c r="K28" s="148">
        <v>0</v>
      </c>
      <c r="L28" s="148">
        <v>0</v>
      </c>
    </row>
    <row r="29" spans="2:12" ht="28.5" customHeight="1" x14ac:dyDescent="0.3">
      <c r="B29" s="84" t="s">
        <v>115</v>
      </c>
      <c r="C29" s="148">
        <v>0</v>
      </c>
      <c r="D29" s="148">
        <v>0</v>
      </c>
      <c r="E29" s="148">
        <v>0</v>
      </c>
      <c r="F29" s="148">
        <v>0</v>
      </c>
      <c r="G29" s="148">
        <v>0</v>
      </c>
      <c r="H29" s="148">
        <v>0</v>
      </c>
      <c r="I29" s="148">
        <v>0</v>
      </c>
      <c r="J29" s="148">
        <v>0</v>
      </c>
      <c r="K29" s="148">
        <v>0</v>
      </c>
      <c r="L29" s="148">
        <v>0</v>
      </c>
    </row>
    <row r="30" spans="2:12" ht="28.5" customHeight="1" x14ac:dyDescent="0.3">
      <c r="B30" s="84" t="s">
        <v>116</v>
      </c>
      <c r="C30" s="148">
        <v>18071</v>
      </c>
      <c r="D30" s="148">
        <v>554298</v>
      </c>
      <c r="E30" s="148">
        <v>861284</v>
      </c>
      <c r="F30" s="148">
        <v>151823</v>
      </c>
      <c r="G30" s="148">
        <v>10056</v>
      </c>
      <c r="H30" s="148">
        <v>0</v>
      </c>
      <c r="I30" s="148">
        <v>0</v>
      </c>
      <c r="J30" s="148">
        <v>1129460</v>
      </c>
      <c r="K30" s="148">
        <v>54070</v>
      </c>
      <c r="L30" s="148">
        <v>13409</v>
      </c>
    </row>
    <row r="31" spans="2:12" ht="28.5" customHeight="1" x14ac:dyDescent="0.3">
      <c r="B31" s="84" t="s">
        <v>117</v>
      </c>
      <c r="C31" s="148">
        <v>0</v>
      </c>
      <c r="D31" s="148">
        <v>542120</v>
      </c>
      <c r="E31" s="148">
        <v>0</v>
      </c>
      <c r="F31" s="148">
        <v>4813</v>
      </c>
      <c r="G31" s="148">
        <v>0</v>
      </c>
      <c r="H31" s="148">
        <v>0</v>
      </c>
      <c r="I31" s="148">
        <v>0</v>
      </c>
      <c r="J31" s="148">
        <v>381166</v>
      </c>
      <c r="K31" s="148">
        <v>90530</v>
      </c>
      <c r="L31" s="148">
        <v>28196</v>
      </c>
    </row>
    <row r="32" spans="2:12" ht="28.5" customHeight="1" x14ac:dyDescent="0.3">
      <c r="B32" s="84" t="s">
        <v>118</v>
      </c>
      <c r="C32" s="148">
        <v>691167</v>
      </c>
      <c r="D32" s="148">
        <v>4937823</v>
      </c>
      <c r="E32" s="148">
        <v>3445212</v>
      </c>
      <c r="F32" s="148">
        <v>664974</v>
      </c>
      <c r="G32" s="148">
        <v>127467</v>
      </c>
      <c r="H32" s="148">
        <v>3858846</v>
      </c>
      <c r="I32" s="148">
        <v>0</v>
      </c>
      <c r="J32" s="148">
        <v>655513</v>
      </c>
      <c r="K32" s="148">
        <v>810034</v>
      </c>
      <c r="L32" s="148">
        <v>160608</v>
      </c>
    </row>
    <row r="33" spans="2:12" ht="28.5" customHeight="1" x14ac:dyDescent="0.3">
      <c r="B33" s="84" t="s">
        <v>119</v>
      </c>
      <c r="C33" s="148">
        <v>70623</v>
      </c>
      <c r="D33" s="148">
        <v>60855</v>
      </c>
      <c r="E33" s="148">
        <v>1271238</v>
      </c>
      <c r="F33" s="148">
        <v>68469</v>
      </c>
      <c r="G33" s="148">
        <v>5168</v>
      </c>
      <c r="H33" s="148">
        <v>6761</v>
      </c>
      <c r="I33" s="148">
        <v>55895</v>
      </c>
      <c r="J33" s="148">
        <v>334224</v>
      </c>
      <c r="K33" s="148">
        <v>134780</v>
      </c>
      <c r="L33" s="148">
        <v>11427</v>
      </c>
    </row>
    <row r="34" spans="2:12" ht="28.5" customHeight="1" x14ac:dyDescent="0.3">
      <c r="B34" s="84" t="s">
        <v>120</v>
      </c>
      <c r="C34" s="148">
        <v>322632</v>
      </c>
      <c r="D34" s="148">
        <v>0</v>
      </c>
      <c r="E34" s="148">
        <v>440061</v>
      </c>
      <c r="F34" s="148">
        <v>616</v>
      </c>
      <c r="G34" s="148">
        <v>86532</v>
      </c>
      <c r="H34" s="148">
        <v>188042</v>
      </c>
      <c r="I34" s="148">
        <v>0</v>
      </c>
      <c r="J34" s="148">
        <v>294625</v>
      </c>
      <c r="K34" s="148">
        <v>186918</v>
      </c>
      <c r="L34" s="148">
        <v>40891</v>
      </c>
    </row>
    <row r="35" spans="2:12" ht="28.5" customHeight="1" x14ac:dyDescent="0.3">
      <c r="B35" s="84" t="s">
        <v>121</v>
      </c>
      <c r="C35" s="148">
        <v>0</v>
      </c>
      <c r="D35" s="148">
        <v>50960</v>
      </c>
      <c r="E35" s="148">
        <v>1659761</v>
      </c>
      <c r="F35" s="148">
        <v>66288</v>
      </c>
      <c r="G35" s="148">
        <v>26078</v>
      </c>
      <c r="H35" s="148">
        <v>0</v>
      </c>
      <c r="I35" s="148">
        <v>530505</v>
      </c>
      <c r="J35" s="148">
        <v>180072</v>
      </c>
      <c r="K35" s="148">
        <v>343668</v>
      </c>
      <c r="L35" s="148">
        <v>0</v>
      </c>
    </row>
    <row r="36" spans="2:12" ht="28.5" customHeight="1" x14ac:dyDescent="0.3">
      <c r="B36" s="84" t="s">
        <v>122</v>
      </c>
      <c r="C36" s="148">
        <v>113500</v>
      </c>
      <c r="D36" s="148">
        <v>261320</v>
      </c>
      <c r="E36" s="148">
        <v>179994</v>
      </c>
      <c r="F36" s="148">
        <v>0</v>
      </c>
      <c r="G36" s="148">
        <v>53969</v>
      </c>
      <c r="H36" s="148">
        <v>0</v>
      </c>
      <c r="I36" s="148">
        <v>0</v>
      </c>
      <c r="J36" s="148">
        <v>265474</v>
      </c>
      <c r="K36" s="148">
        <v>24071</v>
      </c>
      <c r="L36" s="148">
        <v>52780</v>
      </c>
    </row>
    <row r="37" spans="2:12" ht="28.5" customHeight="1" x14ac:dyDescent="0.3">
      <c r="B37" s="84" t="s">
        <v>123</v>
      </c>
      <c r="C37" s="148">
        <v>0</v>
      </c>
      <c r="D37" s="148">
        <v>16117</v>
      </c>
      <c r="E37" s="148">
        <v>40282</v>
      </c>
      <c r="F37" s="148">
        <v>9411</v>
      </c>
      <c r="G37" s="148">
        <v>10800</v>
      </c>
      <c r="H37" s="148">
        <v>295764</v>
      </c>
      <c r="I37" s="148">
        <v>27949</v>
      </c>
      <c r="J37" s="148">
        <v>163478</v>
      </c>
      <c r="K37" s="148">
        <v>12259</v>
      </c>
      <c r="L37" s="148">
        <v>3065</v>
      </c>
    </row>
    <row r="38" spans="2:12" ht="28.5" customHeight="1" thickBot="1" x14ac:dyDescent="0.35">
      <c r="B38" s="85" t="s">
        <v>124</v>
      </c>
      <c r="C38" s="152">
        <v>1858791</v>
      </c>
      <c r="D38" s="152">
        <v>89750816</v>
      </c>
      <c r="E38" s="152">
        <v>80853056</v>
      </c>
      <c r="F38" s="152">
        <v>37752785</v>
      </c>
      <c r="G38" s="152">
        <v>1252336</v>
      </c>
      <c r="H38" s="152">
        <v>10056381</v>
      </c>
      <c r="I38" s="152">
        <v>985798</v>
      </c>
      <c r="J38" s="152">
        <v>24438926</v>
      </c>
      <c r="K38" s="152">
        <v>13998556</v>
      </c>
      <c r="L38" s="152">
        <v>2254650</v>
      </c>
    </row>
    <row r="39" spans="2:12" ht="18.75" customHeight="1" thickTop="1" x14ac:dyDescent="0.3">
      <c r="B39" s="290" t="s">
        <v>50</v>
      </c>
      <c r="C39" s="290"/>
      <c r="D39" s="290"/>
      <c r="E39" s="290"/>
      <c r="F39" s="290"/>
      <c r="G39" s="290"/>
      <c r="H39" s="290"/>
      <c r="I39" s="290"/>
      <c r="J39" s="294" t="s">
        <v>134</v>
      </c>
      <c r="K39" s="294"/>
      <c r="L39" s="294"/>
    </row>
    <row r="40" spans="2:12" ht="18.75" customHeight="1" x14ac:dyDescent="0.3"/>
  </sheetData>
  <sheetProtection algorithmName="SHA-512" hashValue="WyQTnW6NKdva2bK/KZxH6gfuMOO6M9l9FD4ZHEh/HabvJqgH0QfQyYcB/OOrOIcYPADDlYMyY4fgKHeqhHmq0g==" saltValue="ma69jUEDHeexD0tGTzaIRw==" spinCount="100000" sheet="1" objects="1" scenarios="1"/>
  <mergeCells count="4">
    <mergeCell ref="B2:K2"/>
    <mergeCell ref="B39:I39"/>
    <mergeCell ref="B3:L3"/>
    <mergeCell ref="J39:L39"/>
  </mergeCells>
  <pageMargins left="0.7" right="0.7" top="0.75" bottom="0.75" header="0.3" footer="0.3"/>
  <pageSetup paperSize="9" scale="44"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3">
    <tabColor rgb="FF92D050"/>
    <pageSetUpPr fitToPage="1"/>
  </sheetPr>
  <dimension ref="A2:Y48"/>
  <sheetViews>
    <sheetView showGridLines="0" topLeftCell="D1" zoomScale="80" zoomScaleNormal="80" zoomScaleSheetLayoutView="55" workbookViewId="0">
      <selection activeCell="H6" sqref="H6"/>
    </sheetView>
  </sheetViews>
  <sheetFormatPr defaultColWidth="9.453125" defaultRowHeight="19.5" customHeight="1" x14ac:dyDescent="0.35"/>
  <cols>
    <col min="1" max="1" width="12.453125" style="4" customWidth="1"/>
    <col min="2" max="2" width="45.54296875" style="4" customWidth="1"/>
    <col min="3" max="3" width="26.81640625" style="193" customWidth="1"/>
    <col min="4" max="8" width="22.54296875" style="4" customWidth="1"/>
    <col min="9" max="9" width="21.453125" style="4" customWidth="1"/>
    <col min="10" max="11" width="22.54296875" style="4" customWidth="1"/>
    <col min="12" max="12" width="17.54296875" style="4" bestFit="1" customWidth="1"/>
    <col min="13" max="13" width="36.453125" style="170" hidden="1" customWidth="1"/>
    <col min="14" max="14" width="17.54296875" style="96" hidden="1" customWidth="1"/>
    <col min="15" max="15" width="16.453125" style="96" hidden="1" customWidth="1"/>
    <col min="16" max="16" width="17.54296875" style="96" hidden="1" customWidth="1"/>
    <col min="17" max="17" width="16.453125" style="96" hidden="1" customWidth="1"/>
    <col min="18" max="18" width="17.54296875" style="96" hidden="1" customWidth="1"/>
    <col min="19" max="19" width="16.453125" style="96" hidden="1" customWidth="1"/>
    <col min="20" max="20" width="17.54296875" style="96" hidden="1" customWidth="1"/>
    <col min="21" max="21" width="8.54296875" style="8" hidden="1" customWidth="1"/>
    <col min="22" max="22" width="7.54296875" style="4" hidden="1" customWidth="1"/>
    <col min="23" max="23" width="16.453125" style="4" hidden="1" customWidth="1"/>
    <col min="24" max="24" width="17.54296875" style="4" hidden="1" customWidth="1"/>
    <col min="25" max="25" width="23.54296875" style="4" customWidth="1"/>
    <col min="26" max="35" width="9.453125" style="4" customWidth="1"/>
    <col min="36" max="36" width="9" style="4" customWidth="1"/>
    <col min="37" max="37" width="6.54296875" style="4" customWidth="1"/>
    <col min="38" max="38" width="4.453125" style="4" customWidth="1"/>
    <col min="39" max="39" width="7" style="4" customWidth="1"/>
    <col min="40" max="40" width="5" style="4" customWidth="1"/>
    <col min="41" max="41" width="6.453125" style="4" customWidth="1"/>
    <col min="42" max="42" width="3.453125" style="4" customWidth="1"/>
    <col min="43" max="43" width="12.54296875" style="4" customWidth="1"/>
    <col min="44" max="44" width="8" style="4" customWidth="1"/>
    <col min="45" max="46" width="8.54296875" style="4" customWidth="1"/>
    <col min="47" max="47" width="10.54296875" style="4" customWidth="1"/>
    <col min="48" max="48" width="15.453125" style="4" customWidth="1"/>
    <col min="49" max="49" width="12" style="4" customWidth="1"/>
    <col min="50" max="50" width="13.54296875" style="4" customWidth="1"/>
    <col min="51" max="51" width="11.453125" style="4" customWidth="1"/>
    <col min="52" max="16384" width="9.453125" style="4"/>
  </cols>
  <sheetData>
    <row r="2" spans="1:25" ht="31.5" customHeight="1" x14ac:dyDescent="0.35"/>
    <row r="3" spans="1:25" ht="23.25" customHeight="1" x14ac:dyDescent="0.35">
      <c r="A3" s="71"/>
      <c r="B3" s="92" t="s">
        <v>125</v>
      </c>
      <c r="C3" s="194"/>
      <c r="D3" s="92"/>
      <c r="E3" s="92"/>
      <c r="F3" s="92"/>
      <c r="G3" s="92"/>
      <c r="H3" s="92"/>
      <c r="I3" s="92"/>
      <c r="J3" s="92"/>
      <c r="K3" s="92"/>
      <c r="L3" s="92"/>
    </row>
    <row r="4" spans="1:25" ht="29.25" customHeight="1" x14ac:dyDescent="0.35">
      <c r="B4" s="287" t="s">
        <v>314</v>
      </c>
      <c r="C4" s="288"/>
      <c r="D4" s="288"/>
      <c r="E4" s="288"/>
      <c r="F4" s="288"/>
      <c r="G4" s="288"/>
      <c r="H4" s="288"/>
      <c r="I4" s="288"/>
      <c r="J4" s="288"/>
      <c r="K4" s="288"/>
      <c r="L4" s="289"/>
      <c r="N4" s="295" t="s">
        <v>161</v>
      </c>
      <c r="O4" s="295"/>
      <c r="P4" s="295" t="s">
        <v>162</v>
      </c>
      <c r="Q4" s="295"/>
      <c r="R4" s="295" t="s">
        <v>163</v>
      </c>
      <c r="S4" s="295"/>
      <c r="T4" s="295"/>
      <c r="U4" s="199"/>
      <c r="V4" s="199"/>
      <c r="W4" s="200" t="s">
        <v>192</v>
      </c>
      <c r="X4" s="200" t="s">
        <v>164</v>
      </c>
    </row>
    <row r="5" spans="1:25" s="70" customFormat="1" ht="42.75" customHeight="1" x14ac:dyDescent="0.35">
      <c r="B5" s="87" t="s">
        <v>0</v>
      </c>
      <c r="C5" s="195" t="s">
        <v>129</v>
      </c>
      <c r="D5" s="110" t="s">
        <v>130</v>
      </c>
      <c r="E5" s="110" t="s">
        <v>136</v>
      </c>
      <c r="F5" s="110" t="s">
        <v>86</v>
      </c>
      <c r="G5" s="110" t="s">
        <v>154</v>
      </c>
      <c r="H5" s="110" t="s">
        <v>38</v>
      </c>
      <c r="I5" s="110" t="s">
        <v>40</v>
      </c>
      <c r="J5" s="110" t="s">
        <v>131</v>
      </c>
      <c r="K5" s="110" t="s">
        <v>64</v>
      </c>
      <c r="L5" s="62" t="s">
        <v>132</v>
      </c>
      <c r="M5" s="170"/>
      <c r="N5" s="97" t="s">
        <v>164</v>
      </c>
      <c r="O5" s="97" t="s">
        <v>165</v>
      </c>
      <c r="P5" s="97" t="s">
        <v>164</v>
      </c>
      <c r="Q5" s="97" t="s">
        <v>165</v>
      </c>
      <c r="R5" s="97" t="s">
        <v>164</v>
      </c>
      <c r="S5" s="97" t="s">
        <v>165</v>
      </c>
      <c r="T5" s="97" t="s">
        <v>84</v>
      </c>
      <c r="U5" s="98"/>
      <c r="W5" s="97" t="s">
        <v>165</v>
      </c>
      <c r="X5" s="97" t="s">
        <v>164</v>
      </c>
    </row>
    <row r="6" spans="1:25" ht="30.75" customHeight="1" x14ac:dyDescent="0.35">
      <c r="B6" s="75" t="s">
        <v>91</v>
      </c>
      <c r="C6" s="148">
        <v>2174871</v>
      </c>
      <c r="D6" s="148">
        <v>150000</v>
      </c>
      <c r="E6" s="148">
        <v>412185</v>
      </c>
      <c r="F6" s="148">
        <v>150000</v>
      </c>
      <c r="G6" s="148">
        <v>843138</v>
      </c>
      <c r="H6" s="148">
        <v>150000</v>
      </c>
      <c r="I6" s="148">
        <v>400000</v>
      </c>
      <c r="J6" s="148">
        <v>154976</v>
      </c>
      <c r="K6" s="148">
        <v>1585456</v>
      </c>
      <c r="L6" s="88">
        <f>SUM('APPENDIX 20 i'!C5:K5,'APPENDIX 20 ii'!C5:L5,'APPENDIX 20 iii'!C6:K6)</f>
        <v>13628180</v>
      </c>
      <c r="M6" s="201" t="str">
        <f t="shared" ref="M6:M15" si="0">B6</f>
        <v>Share Capital</v>
      </c>
      <c r="N6" s="96">
        <f>L6-O6</f>
        <v>12328180</v>
      </c>
      <c r="O6" s="96">
        <f>SUM('APPENDIX 20 ii'!H5,'APPENDIX 20 i'!H5,'APPENDIX 20 i'!J5)</f>
        <v>1300000</v>
      </c>
      <c r="P6" s="96">
        <f>'APPENDIX  21 iv'!P6</f>
        <v>27670232</v>
      </c>
      <c r="Q6" s="96">
        <f>'APPENDIX  21 iv'!O6</f>
        <v>10299491</v>
      </c>
      <c r="R6" s="96">
        <f>N6+P6</f>
        <v>39998412</v>
      </c>
      <c r="S6" s="96">
        <f>O6+Q6</f>
        <v>11599491</v>
      </c>
      <c r="T6" s="96">
        <f>R6+S6</f>
        <v>51597903</v>
      </c>
      <c r="W6" s="96">
        <f>'APPENDIX 20 ii'!H5+'APPENDIX 20 i'!H5+'APPENDIX 20 i'!J5</f>
        <v>1300000</v>
      </c>
      <c r="X6" s="96">
        <f t="shared" ref="X6:X39" si="1">L6-W6</f>
        <v>12328180</v>
      </c>
      <c r="Y6" s="70"/>
    </row>
    <row r="7" spans="1:25" ht="30.75" customHeight="1" x14ac:dyDescent="0.35">
      <c r="B7" s="75" t="s">
        <v>92</v>
      </c>
      <c r="C7" s="148">
        <v>1884957</v>
      </c>
      <c r="D7" s="148">
        <v>0</v>
      </c>
      <c r="E7" s="148">
        <v>2421891</v>
      </c>
      <c r="F7" s="148">
        <v>0</v>
      </c>
      <c r="G7" s="148">
        <v>30260</v>
      </c>
      <c r="H7" s="148">
        <v>0</v>
      </c>
      <c r="I7" s="148">
        <v>0</v>
      </c>
      <c r="J7" s="148">
        <v>0</v>
      </c>
      <c r="K7" s="148">
        <v>0</v>
      </c>
      <c r="L7" s="88">
        <f>SUM('APPENDIX 20 i'!C6:K6,'APPENDIX 20 ii'!C6:L6,'APPENDIX 20 iii'!C7:K7)</f>
        <v>4828175</v>
      </c>
      <c r="M7" s="201" t="str">
        <f t="shared" si="0"/>
        <v xml:space="preserve">Share Premium_x000D_
</v>
      </c>
      <c r="N7" s="96">
        <f t="shared" ref="N7:N39" si="2">L7-O7</f>
        <v>4828175</v>
      </c>
      <c r="O7" s="96">
        <f>SUM('APPENDIX 20 ii'!H6,'APPENDIX 20 i'!H6,'APPENDIX 20 i'!J6)</f>
        <v>0</v>
      </c>
      <c r="P7" s="96">
        <f>'APPENDIX  21 iv'!P7</f>
        <v>3419574</v>
      </c>
      <c r="Q7" s="96">
        <f>'APPENDIX  21 iv'!O7</f>
        <v>10871</v>
      </c>
      <c r="R7" s="96">
        <f t="shared" ref="R7:R39" si="3">N7+P7</f>
        <v>8247749</v>
      </c>
      <c r="S7" s="96">
        <f t="shared" ref="S7:S39" si="4">O7+Q7</f>
        <v>10871</v>
      </c>
      <c r="T7" s="96">
        <f t="shared" ref="T7:T39" si="5">R7+S7</f>
        <v>8258620</v>
      </c>
      <c r="W7" s="96">
        <f>'APPENDIX 20 ii'!H6+'APPENDIX 20 i'!H6+'APPENDIX 20 i'!J6</f>
        <v>0</v>
      </c>
      <c r="X7" s="96">
        <f t="shared" si="1"/>
        <v>4828175</v>
      </c>
      <c r="Y7" s="70"/>
    </row>
    <row r="8" spans="1:25" ht="30.75" customHeight="1" x14ac:dyDescent="0.35">
      <c r="B8" s="75" t="s">
        <v>93</v>
      </c>
      <c r="C8" s="148">
        <v>0</v>
      </c>
      <c r="D8" s="148">
        <v>0</v>
      </c>
      <c r="E8" s="148">
        <v>0</v>
      </c>
      <c r="F8" s="148">
        <v>0</v>
      </c>
      <c r="G8" s="148">
        <v>0</v>
      </c>
      <c r="H8" s="148">
        <v>0</v>
      </c>
      <c r="I8" s="148">
        <v>0</v>
      </c>
      <c r="J8" s="148">
        <v>0</v>
      </c>
      <c r="K8" s="148">
        <v>27534</v>
      </c>
      <c r="L8" s="88">
        <f>SUM('APPENDIX 20 i'!C7:K7,'APPENDIX 20 ii'!C7:L7,'APPENDIX 20 iii'!C8:K8)</f>
        <v>546405</v>
      </c>
      <c r="M8" s="201" t="str">
        <f t="shared" si="0"/>
        <v>Revaluation Reserves</v>
      </c>
      <c r="N8" s="96">
        <f t="shared" si="2"/>
        <v>546476</v>
      </c>
      <c r="O8" s="96">
        <f>SUM('APPENDIX 20 ii'!H7,'APPENDIX 20 i'!H7,'APPENDIX 20 i'!J7)</f>
        <v>-71</v>
      </c>
      <c r="P8" s="96">
        <f>'APPENDIX  21 iv'!P8</f>
        <v>3139956</v>
      </c>
      <c r="Q8" s="96">
        <f>'APPENDIX  21 iv'!O8</f>
        <v>316881</v>
      </c>
      <c r="R8" s="96">
        <f t="shared" si="3"/>
        <v>3686432</v>
      </c>
      <c r="S8" s="96">
        <f t="shared" si="4"/>
        <v>316810</v>
      </c>
      <c r="T8" s="96">
        <f t="shared" si="5"/>
        <v>4003242</v>
      </c>
      <c r="W8" s="96">
        <f>'APPENDIX 20 ii'!H7+'APPENDIX 20 i'!H7+'APPENDIX 20 i'!J7</f>
        <v>-71</v>
      </c>
      <c r="X8" s="96">
        <f t="shared" si="1"/>
        <v>546476</v>
      </c>
      <c r="Y8" s="70"/>
    </row>
    <row r="9" spans="1:25" ht="30.75" customHeight="1" x14ac:dyDescent="0.35">
      <c r="B9" s="75" t="s">
        <v>94</v>
      </c>
      <c r="C9" s="148">
        <v>0</v>
      </c>
      <c r="D9" s="148">
        <v>506830</v>
      </c>
      <c r="E9" s="148">
        <v>0</v>
      </c>
      <c r="F9" s="148">
        <v>0</v>
      </c>
      <c r="G9" s="148">
        <v>1524245</v>
      </c>
      <c r="H9" s="148">
        <v>9658</v>
      </c>
      <c r="I9" s="148">
        <v>-81083</v>
      </c>
      <c r="J9" s="148">
        <v>33153</v>
      </c>
      <c r="K9" s="148">
        <v>311922</v>
      </c>
      <c r="L9" s="88">
        <f>SUM('APPENDIX 20 i'!C8:K8,'APPENDIX 20 ii'!C8:L8,'APPENDIX 20 iii'!C9:K9)</f>
        <v>24984089</v>
      </c>
      <c r="M9" s="201" t="str">
        <f t="shared" si="0"/>
        <v>Statutory Reserves</v>
      </c>
      <c r="N9" s="96">
        <f t="shared" si="2"/>
        <v>20247075</v>
      </c>
      <c r="O9" s="96">
        <f>SUM('APPENDIX 20 ii'!H8,'APPENDIX 20 i'!H8,'APPENDIX 20 i'!J8)</f>
        <v>4737014</v>
      </c>
      <c r="P9" s="96">
        <f>'APPENDIX  21 iv'!P9</f>
        <v>0</v>
      </c>
      <c r="Q9" s="96">
        <f>'APPENDIX  21 iv'!O9</f>
        <v>0</v>
      </c>
      <c r="R9" s="96">
        <f t="shared" si="3"/>
        <v>20247075</v>
      </c>
      <c r="S9" s="96">
        <f t="shared" si="4"/>
        <v>4737014</v>
      </c>
      <c r="T9" s="96">
        <f t="shared" si="5"/>
        <v>24984089</v>
      </c>
      <c r="W9" s="96">
        <f>'APPENDIX 20 ii'!H8+'APPENDIX 20 i'!H8+'APPENDIX 20 i'!J8</f>
        <v>4737014</v>
      </c>
      <c r="X9" s="96">
        <f t="shared" si="1"/>
        <v>20247075</v>
      </c>
      <c r="Y9" s="70"/>
    </row>
    <row r="10" spans="1:25" ht="30.75" customHeight="1" x14ac:dyDescent="0.35">
      <c r="B10" s="75" t="s">
        <v>95</v>
      </c>
      <c r="C10" s="148">
        <v>-2023313</v>
      </c>
      <c r="D10" s="148">
        <v>5396</v>
      </c>
      <c r="E10" s="148">
        <v>-1955991</v>
      </c>
      <c r="F10" s="148">
        <v>0</v>
      </c>
      <c r="G10" s="148">
        <v>560253</v>
      </c>
      <c r="H10" s="148">
        <v>0</v>
      </c>
      <c r="I10" s="148">
        <v>0</v>
      </c>
      <c r="J10" s="148">
        <v>0</v>
      </c>
      <c r="K10" s="148">
        <v>116921</v>
      </c>
      <c r="L10" s="88">
        <f>SUM('APPENDIX 20 i'!C9:K9,'APPENDIX 20 ii'!C9:L9,'APPENDIX 20 iii'!C10:K10)</f>
        <v>97017</v>
      </c>
      <c r="M10" s="201" t="str">
        <f t="shared" si="0"/>
        <v>Retained Earnings</v>
      </c>
      <c r="N10" s="96">
        <f t="shared" si="2"/>
        <v>97017</v>
      </c>
      <c r="O10" s="96">
        <f>SUM('APPENDIX 20 ii'!H9,'APPENDIX 20 i'!H9,'APPENDIX 20 i'!J9)</f>
        <v>0</v>
      </c>
      <c r="P10" s="96">
        <f>'APPENDIX  21 iv'!P10</f>
        <v>36142362</v>
      </c>
      <c r="Q10" s="96">
        <f>'APPENDIX  21 iv'!O10</f>
        <v>19938115</v>
      </c>
      <c r="R10" s="96">
        <f t="shared" si="3"/>
        <v>36239379</v>
      </c>
      <c r="S10" s="96">
        <f t="shared" si="4"/>
        <v>19938115</v>
      </c>
      <c r="T10" s="96">
        <f t="shared" si="5"/>
        <v>56177494</v>
      </c>
      <c r="W10" s="96">
        <f>'APPENDIX 20 ii'!H9+'APPENDIX 20 i'!H9+'APPENDIX 20 i'!J9</f>
        <v>0</v>
      </c>
      <c r="X10" s="96">
        <f t="shared" si="1"/>
        <v>97017</v>
      </c>
      <c r="Y10" s="70"/>
    </row>
    <row r="11" spans="1:25" ht="30.75" customHeight="1" x14ac:dyDescent="0.35">
      <c r="B11" s="75" t="s">
        <v>96</v>
      </c>
      <c r="C11" s="148">
        <v>0</v>
      </c>
      <c r="D11" s="148">
        <v>0</v>
      </c>
      <c r="E11" s="148">
        <v>0</v>
      </c>
      <c r="F11" s="148">
        <v>-11998</v>
      </c>
      <c r="G11" s="148">
        <v>0</v>
      </c>
      <c r="H11" s="148">
        <v>9000</v>
      </c>
      <c r="I11" s="148">
        <v>72117</v>
      </c>
      <c r="J11" s="148">
        <v>1114</v>
      </c>
      <c r="K11" s="148">
        <v>0</v>
      </c>
      <c r="L11" s="88">
        <f>SUM('APPENDIX 20 i'!C10:K10,'APPENDIX 20 ii'!C10:L10,'APPENDIX 20 iii'!C11:K11)</f>
        <v>11931562</v>
      </c>
      <c r="M11" s="201" t="str">
        <f t="shared" si="0"/>
        <v>Other Reserves</v>
      </c>
      <c r="N11" s="96">
        <f t="shared" si="2"/>
        <v>11310163</v>
      </c>
      <c r="O11" s="96">
        <f>SUM('APPENDIX 20 ii'!H10,'APPENDIX 20 i'!H10,'APPENDIX 20 i'!J10)</f>
        <v>621399</v>
      </c>
      <c r="P11" s="96">
        <f>'APPENDIX  21 iv'!P11</f>
        <v>1149685</v>
      </c>
      <c r="Q11" s="96">
        <f>'APPENDIX  21 iv'!O11</f>
        <v>-53646</v>
      </c>
      <c r="R11" s="96">
        <f t="shared" si="3"/>
        <v>12459848</v>
      </c>
      <c r="S11" s="96">
        <f t="shared" si="4"/>
        <v>567753</v>
      </c>
      <c r="T11" s="96">
        <f t="shared" si="5"/>
        <v>13027601</v>
      </c>
      <c r="W11" s="96">
        <f>'APPENDIX 20 ii'!H10+'APPENDIX 20 i'!H10+'APPENDIX 20 i'!J10</f>
        <v>621399</v>
      </c>
      <c r="X11" s="96">
        <f t="shared" si="1"/>
        <v>11310163</v>
      </c>
      <c r="Y11" s="70"/>
    </row>
    <row r="12" spans="1:25" ht="30.75" customHeight="1" x14ac:dyDescent="0.35">
      <c r="B12" s="76" t="s">
        <v>97</v>
      </c>
      <c r="C12" s="149">
        <v>2036514</v>
      </c>
      <c r="D12" s="149">
        <v>662226</v>
      </c>
      <c r="E12" s="149">
        <v>878084</v>
      </c>
      <c r="F12" s="149">
        <v>138002</v>
      </c>
      <c r="G12" s="149">
        <v>2957897</v>
      </c>
      <c r="H12" s="149">
        <v>168658</v>
      </c>
      <c r="I12" s="149">
        <v>391034</v>
      </c>
      <c r="J12" s="149">
        <v>189243</v>
      </c>
      <c r="K12" s="149">
        <v>2041833</v>
      </c>
      <c r="L12" s="149">
        <f>SUM('APPENDIX 20 i'!C11:K11,'APPENDIX 20 ii'!C11:L11,'APPENDIX 20 iii'!C12:K12)</f>
        <v>56015426</v>
      </c>
      <c r="M12" s="201" t="str">
        <f t="shared" si="0"/>
        <v xml:space="preserve">Total Equity_x000D_
</v>
      </c>
      <c r="N12" s="96">
        <f t="shared" si="2"/>
        <v>49357084</v>
      </c>
      <c r="O12" s="96">
        <f>SUM('APPENDIX 20 ii'!H11,'APPENDIX 20 i'!H11,'APPENDIX 20 i'!J11)</f>
        <v>6658342</v>
      </c>
      <c r="P12" s="96">
        <f>'APPENDIX  21 iv'!P12</f>
        <v>71521810</v>
      </c>
      <c r="Q12" s="96">
        <f>'APPENDIX  21 iv'!O12</f>
        <v>30511712</v>
      </c>
      <c r="R12" s="96">
        <f t="shared" si="3"/>
        <v>120878894</v>
      </c>
      <c r="S12" s="96">
        <f t="shared" si="4"/>
        <v>37170054</v>
      </c>
      <c r="T12" s="96">
        <f t="shared" si="5"/>
        <v>158048948</v>
      </c>
      <c r="W12" s="96">
        <f>'APPENDIX 20 ii'!H11+'APPENDIX 20 i'!H11+'APPENDIX 20 i'!J11</f>
        <v>6658342</v>
      </c>
      <c r="X12" s="96">
        <f t="shared" si="1"/>
        <v>49357084</v>
      </c>
      <c r="Y12" s="70"/>
    </row>
    <row r="13" spans="1:25" ht="30.75" customHeight="1" x14ac:dyDescent="0.35">
      <c r="B13" s="75" t="s">
        <v>98</v>
      </c>
      <c r="C13" s="148">
        <v>340558</v>
      </c>
      <c r="D13" s="148">
        <v>1268315</v>
      </c>
      <c r="E13" s="148">
        <v>18867</v>
      </c>
      <c r="F13" s="148">
        <v>12098</v>
      </c>
      <c r="G13" s="148">
        <v>0</v>
      </c>
      <c r="H13" s="148">
        <v>0</v>
      </c>
      <c r="I13" s="148">
        <v>69689</v>
      </c>
      <c r="J13" s="148">
        <v>79088</v>
      </c>
      <c r="K13" s="148">
        <v>619706</v>
      </c>
      <c r="L13" s="88">
        <f>SUM('APPENDIX 20 i'!C12:K12,'APPENDIX 20 ii'!C12:L12,'APPENDIX 20 iii'!C13:K13)</f>
        <v>6275761</v>
      </c>
      <c r="M13" s="201" t="str">
        <f t="shared" si="0"/>
        <v>Underwriting Provisions</v>
      </c>
      <c r="N13" s="96">
        <f t="shared" si="2"/>
        <v>5804094</v>
      </c>
      <c r="O13" s="96">
        <f>SUM('APPENDIX 20 ii'!H12,'APPENDIX 20 i'!H12,'APPENDIX 20 i'!J12)</f>
        <v>471667</v>
      </c>
      <c r="P13" s="96">
        <f>'APPENDIX  21 iv'!P13</f>
        <v>95123471</v>
      </c>
      <c r="Q13" s="96">
        <f>'APPENDIX  21 iv'!O13</f>
        <v>16158385</v>
      </c>
      <c r="R13" s="96">
        <f t="shared" si="3"/>
        <v>100927565</v>
      </c>
      <c r="S13" s="96">
        <f t="shared" si="4"/>
        <v>16630052</v>
      </c>
      <c r="T13" s="96">
        <f t="shared" si="5"/>
        <v>117557617</v>
      </c>
      <c r="W13" s="96">
        <f>'APPENDIX 20 ii'!H12+'APPENDIX 20 i'!H12+'APPENDIX 20 i'!J12</f>
        <v>471667</v>
      </c>
      <c r="X13" s="96">
        <f t="shared" si="1"/>
        <v>5804094</v>
      </c>
      <c r="Y13" s="70"/>
    </row>
    <row r="14" spans="1:25" ht="30.75" customHeight="1" x14ac:dyDescent="0.35">
      <c r="B14" s="77" t="s">
        <v>99</v>
      </c>
      <c r="C14" s="148">
        <v>11374829</v>
      </c>
      <c r="D14" s="148">
        <v>2677426</v>
      </c>
      <c r="E14" s="148">
        <v>667503</v>
      </c>
      <c r="F14" s="148">
        <v>399756</v>
      </c>
      <c r="G14" s="148">
        <v>19615711</v>
      </c>
      <c r="H14" s="148">
        <v>0</v>
      </c>
      <c r="I14" s="148">
        <v>2748772</v>
      </c>
      <c r="J14" s="148">
        <v>254187</v>
      </c>
      <c r="K14" s="148">
        <v>8966595</v>
      </c>
      <c r="L14" s="88">
        <f>SUM('APPENDIX 20 i'!C13:K13,'APPENDIX 20 ii'!C13:L13,'APPENDIX 20 iii'!C14:K14)</f>
        <v>360649230</v>
      </c>
      <c r="M14" s="201" t="str">
        <f t="shared" si="0"/>
        <v>Actuarial Contract Liabilities</v>
      </c>
      <c r="N14" s="96">
        <f t="shared" si="2"/>
        <v>357907714</v>
      </c>
      <c r="O14" s="96">
        <f>SUM('APPENDIX 20 ii'!H13,'APPENDIX 20 i'!H13,'APPENDIX 20 i'!J13)</f>
        <v>2741516</v>
      </c>
      <c r="P14" s="96">
        <f>'APPENDIX  21 iv'!P14</f>
        <v>0</v>
      </c>
      <c r="Q14" s="96">
        <f>'APPENDIX  21 iv'!O14</f>
        <v>0</v>
      </c>
      <c r="R14" s="96">
        <f t="shared" si="3"/>
        <v>357907714</v>
      </c>
      <c r="S14" s="96">
        <f t="shared" si="4"/>
        <v>2741516</v>
      </c>
      <c r="T14" s="96">
        <f t="shared" si="5"/>
        <v>360649230</v>
      </c>
      <c r="W14" s="96">
        <f>'APPENDIX 20 ii'!H13+'APPENDIX 20 i'!H13+'APPENDIX 20 i'!J13</f>
        <v>2741516</v>
      </c>
      <c r="X14" s="96">
        <f t="shared" si="1"/>
        <v>357907714</v>
      </c>
      <c r="Y14" s="70"/>
    </row>
    <row r="15" spans="1:25" ht="30.75" customHeight="1" x14ac:dyDescent="0.35">
      <c r="B15" s="77" t="s">
        <v>100</v>
      </c>
      <c r="C15" s="148">
        <v>0</v>
      </c>
      <c r="D15" s="148">
        <v>238763</v>
      </c>
      <c r="E15" s="148">
        <v>0</v>
      </c>
      <c r="F15" s="148">
        <v>0</v>
      </c>
      <c r="G15" s="148">
        <v>1467382</v>
      </c>
      <c r="H15" s="148">
        <v>0</v>
      </c>
      <c r="I15" s="148">
        <v>0</v>
      </c>
      <c r="J15" s="148">
        <v>0</v>
      </c>
      <c r="K15" s="148">
        <v>130940</v>
      </c>
      <c r="L15" s="88">
        <f>SUM('APPENDIX 20 i'!C14:K14,'APPENDIX 20 ii'!C14:L14,'APPENDIX 20 iii'!C15:K15)</f>
        <v>12062309</v>
      </c>
      <c r="M15" s="201" t="str">
        <f t="shared" si="0"/>
        <v>LongTerm Liabilities</v>
      </c>
      <c r="N15" s="96">
        <f t="shared" si="2"/>
        <v>9972788</v>
      </c>
      <c r="O15" s="96">
        <f>SUM('APPENDIX 20 ii'!H14,'APPENDIX 20 i'!H14,'APPENDIX 20 i'!J14)</f>
        <v>2089521</v>
      </c>
      <c r="P15" s="96">
        <f>'APPENDIX  21 iv'!P15</f>
        <v>1203995</v>
      </c>
      <c r="Q15" s="96">
        <f>'APPENDIX  21 iv'!O15</f>
        <v>119483</v>
      </c>
      <c r="R15" s="96">
        <f t="shared" si="3"/>
        <v>11176783</v>
      </c>
      <c r="S15" s="96">
        <f t="shared" si="4"/>
        <v>2209004</v>
      </c>
      <c r="T15" s="96">
        <f t="shared" si="5"/>
        <v>13385787</v>
      </c>
      <c r="W15" s="96">
        <f>'APPENDIX 20 ii'!H14+'APPENDIX 20 i'!H14+'APPENDIX 20 i'!J14</f>
        <v>2089521</v>
      </c>
      <c r="X15" s="96">
        <f t="shared" si="1"/>
        <v>9972788</v>
      </c>
      <c r="Y15" s="70"/>
    </row>
    <row r="16" spans="1:25" ht="30.75" customHeight="1" x14ac:dyDescent="0.35">
      <c r="B16" s="77" t="s">
        <v>101</v>
      </c>
      <c r="C16" s="148">
        <v>1087171</v>
      </c>
      <c r="D16" s="148">
        <v>85902</v>
      </c>
      <c r="E16" s="148">
        <v>214189</v>
      </c>
      <c r="F16" s="148">
        <v>46460</v>
      </c>
      <c r="G16" s="148">
        <v>1207716</v>
      </c>
      <c r="H16" s="148">
        <v>128662</v>
      </c>
      <c r="I16" s="148">
        <v>63481</v>
      </c>
      <c r="J16" s="148">
        <v>103796</v>
      </c>
      <c r="K16" s="148">
        <v>490425</v>
      </c>
      <c r="L16" s="88">
        <f>SUM('APPENDIX 20 i'!C15:K15,'APPENDIX 20 ii'!C15:L15,'APPENDIX 20 iii'!C16:K16)</f>
        <v>14349991</v>
      </c>
      <c r="M16" s="201" t="str">
        <f>B16</f>
        <v>Current Liabilities</v>
      </c>
      <c r="N16" s="96">
        <f t="shared" si="2"/>
        <v>13394746</v>
      </c>
      <c r="O16" s="96">
        <f>SUM('APPENDIX 20 ii'!H15,'APPENDIX 20 i'!H15,'APPENDIX 20 i'!J15)</f>
        <v>955245</v>
      </c>
      <c r="P16" s="96">
        <f>'APPENDIX  21 iv'!P16</f>
        <v>23756928</v>
      </c>
      <c r="Q16" s="96">
        <f>'APPENDIX  21 iv'!O16</f>
        <v>3114348</v>
      </c>
      <c r="R16" s="96">
        <f t="shared" si="3"/>
        <v>37151674</v>
      </c>
      <c r="S16" s="96">
        <f t="shared" si="4"/>
        <v>4069593</v>
      </c>
      <c r="T16" s="96">
        <f t="shared" si="5"/>
        <v>41221267</v>
      </c>
      <c r="W16" s="96">
        <f>'APPENDIX 20 ii'!H15+'APPENDIX 20 i'!H15+'APPENDIX 20 i'!J15</f>
        <v>955245</v>
      </c>
      <c r="X16" s="96">
        <f t="shared" si="1"/>
        <v>13394746</v>
      </c>
      <c r="Y16" s="70"/>
    </row>
    <row r="17" spans="2:25" ht="30.75" customHeight="1" thickBot="1" x14ac:dyDescent="0.4">
      <c r="B17" s="78" t="s">
        <v>102</v>
      </c>
      <c r="C17" s="89">
        <v>14839072</v>
      </c>
      <c r="D17" s="89">
        <v>4932634</v>
      </c>
      <c r="E17" s="89">
        <v>1778643</v>
      </c>
      <c r="F17" s="89">
        <v>596316</v>
      </c>
      <c r="G17" s="89">
        <v>25248706</v>
      </c>
      <c r="H17" s="89">
        <v>297320</v>
      </c>
      <c r="I17" s="89">
        <v>3272976</v>
      </c>
      <c r="J17" s="89">
        <v>626314</v>
      </c>
      <c r="K17" s="89">
        <v>12249499</v>
      </c>
      <c r="L17" s="89">
        <f>SUM('APPENDIX 20 i'!C16:K16,'APPENDIX 20 ii'!C16:L16,'APPENDIX 20 iii'!C17:K17)</f>
        <v>449352722</v>
      </c>
      <c r="M17" s="201"/>
      <c r="N17" s="96">
        <f t="shared" si="2"/>
        <v>436436431</v>
      </c>
      <c r="O17" s="96">
        <f>SUM('APPENDIX 20 ii'!H16,'APPENDIX 20 i'!H16,'APPENDIX 20 i'!J16)</f>
        <v>12916291</v>
      </c>
      <c r="P17" s="96">
        <f>'APPENDIX  21 iv'!P17</f>
        <v>191606206</v>
      </c>
      <c r="Q17" s="96">
        <f>'APPENDIX  21 iv'!O17</f>
        <v>49903925</v>
      </c>
      <c r="R17" s="96">
        <f t="shared" si="3"/>
        <v>628042637</v>
      </c>
      <c r="S17" s="96">
        <f t="shared" si="4"/>
        <v>62820216</v>
      </c>
      <c r="T17" s="96">
        <f t="shared" si="5"/>
        <v>690862853</v>
      </c>
      <c r="W17" s="96">
        <f>'APPENDIX 20 ii'!H16+'APPENDIX 20 i'!H16+'APPENDIX 20 i'!J16</f>
        <v>12916291</v>
      </c>
      <c r="X17" s="96">
        <f t="shared" si="1"/>
        <v>436436431</v>
      </c>
      <c r="Y17" s="70"/>
    </row>
    <row r="18" spans="2:25" ht="30.75" customHeight="1" thickTop="1" x14ac:dyDescent="0.3">
      <c r="B18" s="79" t="s">
        <v>103</v>
      </c>
      <c r="C18" s="148">
        <v>0</v>
      </c>
      <c r="D18" s="148">
        <v>0</v>
      </c>
      <c r="E18" s="148">
        <v>0</v>
      </c>
      <c r="F18" s="148">
        <v>75000</v>
      </c>
      <c r="G18" s="148">
        <v>0</v>
      </c>
      <c r="H18" s="148">
        <v>0</v>
      </c>
      <c r="I18" s="148">
        <v>130428</v>
      </c>
      <c r="J18" s="148">
        <v>0</v>
      </c>
      <c r="K18" s="148">
        <v>0</v>
      </c>
      <c r="L18" s="90">
        <f>SUM('APPENDIX 20 i'!C17:K17,'APPENDIX 20 ii'!C17:L17,'APPENDIX 20 iii'!C18:K18)</f>
        <v>2337639</v>
      </c>
      <c r="M18" s="162" t="s">
        <v>103</v>
      </c>
      <c r="N18" s="96">
        <f t="shared" si="2"/>
        <v>2337639</v>
      </c>
      <c r="O18" s="96">
        <f>SUM('APPENDIX 20 ii'!H17,'APPENDIX 20 i'!H17,'APPENDIX 20 i'!J17)</f>
        <v>0</v>
      </c>
      <c r="P18" s="96">
        <f>'APPENDIX  21 iv'!P18</f>
        <v>6004150</v>
      </c>
      <c r="Q18" s="96">
        <f>'APPENDIX  21 iv'!O18</f>
        <v>518797</v>
      </c>
      <c r="R18" s="96">
        <f t="shared" si="3"/>
        <v>8341789</v>
      </c>
      <c r="S18" s="96">
        <f t="shared" si="4"/>
        <v>518797</v>
      </c>
      <c r="T18" s="165">
        <f t="shared" si="5"/>
        <v>8860586</v>
      </c>
      <c r="U18" s="8" t="s">
        <v>103</v>
      </c>
      <c r="W18" s="96">
        <f>'APPENDIX 20 ii'!H17+'APPENDIX 20 i'!H17+'APPENDIX 20 i'!J17</f>
        <v>0</v>
      </c>
      <c r="X18" s="96">
        <f t="shared" si="1"/>
        <v>2337639</v>
      </c>
      <c r="Y18" s="70"/>
    </row>
    <row r="19" spans="2:25" ht="30.75" customHeight="1" x14ac:dyDescent="0.3">
      <c r="B19" s="77" t="s">
        <v>104</v>
      </c>
      <c r="C19" s="148">
        <v>2276562</v>
      </c>
      <c r="D19" s="148">
        <v>1460903</v>
      </c>
      <c r="E19" s="148">
        <v>0</v>
      </c>
      <c r="F19" s="148">
        <v>0</v>
      </c>
      <c r="G19" s="148">
        <v>3416241</v>
      </c>
      <c r="H19" s="148">
        <v>0</v>
      </c>
      <c r="I19" s="148">
        <v>1241500</v>
      </c>
      <c r="J19" s="148">
        <v>340537</v>
      </c>
      <c r="K19" s="148">
        <v>840000</v>
      </c>
      <c r="L19" s="88">
        <f>SUM('APPENDIX 20 i'!C18:K18,'APPENDIX 20 ii'!C18:L18,'APPENDIX 20 iii'!C19:K19)</f>
        <v>47458816</v>
      </c>
      <c r="M19" s="162" t="s">
        <v>104</v>
      </c>
      <c r="N19" s="96">
        <f t="shared" si="2"/>
        <v>45777858</v>
      </c>
      <c r="O19" s="96">
        <f>SUM('APPENDIX 20 ii'!H18,'APPENDIX 20 i'!H18,'APPENDIX 20 i'!J18)</f>
        <v>1680958</v>
      </c>
      <c r="P19" s="96">
        <f>'APPENDIX  21 iv'!P19</f>
        <v>26923378</v>
      </c>
      <c r="Q19" s="96">
        <f>'APPENDIX  21 iv'!O19</f>
        <v>9328514</v>
      </c>
      <c r="R19" s="96">
        <f t="shared" si="3"/>
        <v>72701236</v>
      </c>
      <c r="S19" s="96">
        <f t="shared" si="4"/>
        <v>11009472</v>
      </c>
      <c r="T19" s="96">
        <f t="shared" si="5"/>
        <v>83710708</v>
      </c>
      <c r="U19" s="8" t="s">
        <v>104</v>
      </c>
      <c r="W19" s="96">
        <f>'APPENDIX 20 ii'!H18+'APPENDIX 20 i'!H18+'APPENDIX 20 i'!J18</f>
        <v>1680958</v>
      </c>
      <c r="X19" s="96">
        <f t="shared" si="1"/>
        <v>45777858</v>
      </c>
      <c r="Y19" s="70"/>
    </row>
    <row r="20" spans="2:25" ht="30.75" customHeight="1" x14ac:dyDescent="0.3">
      <c r="B20" s="77" t="s">
        <v>105</v>
      </c>
      <c r="C20" s="148">
        <v>84923</v>
      </c>
      <c r="D20" s="148">
        <v>43679</v>
      </c>
      <c r="E20" s="148">
        <v>62143</v>
      </c>
      <c r="F20" s="148">
        <v>1123</v>
      </c>
      <c r="G20" s="148">
        <v>175867</v>
      </c>
      <c r="H20" s="148">
        <v>0</v>
      </c>
      <c r="I20" s="148">
        <v>352</v>
      </c>
      <c r="J20" s="148">
        <v>20371</v>
      </c>
      <c r="K20" s="148">
        <v>27391</v>
      </c>
      <c r="L20" s="88">
        <f>SUM('APPENDIX 20 i'!C19:K19,'APPENDIX 20 ii'!C19:L19,'APPENDIX 20 iii'!C20:K20)</f>
        <v>1034724</v>
      </c>
      <c r="M20" s="162" t="s">
        <v>105</v>
      </c>
      <c r="N20" s="96">
        <f t="shared" si="2"/>
        <v>1034724</v>
      </c>
      <c r="O20" s="96">
        <f>SUM('APPENDIX 20 ii'!H19,'APPENDIX 20 i'!H19,'APPENDIX 20 i'!J19)</f>
        <v>0</v>
      </c>
      <c r="P20" s="96">
        <f>'APPENDIX  21 iv'!P20</f>
        <v>2215550</v>
      </c>
      <c r="Q20" s="96">
        <f>'APPENDIX  21 iv'!O20</f>
        <v>127913</v>
      </c>
      <c r="R20" s="96">
        <f t="shared" si="3"/>
        <v>3250274</v>
      </c>
      <c r="S20" s="96">
        <f t="shared" si="4"/>
        <v>127913</v>
      </c>
      <c r="T20" s="165">
        <f t="shared" si="5"/>
        <v>3378187</v>
      </c>
      <c r="U20" s="8" t="s">
        <v>105</v>
      </c>
      <c r="W20" s="96">
        <f>'APPENDIX 20 ii'!H19+'APPENDIX 20 i'!H19+'APPENDIX 20 i'!J19</f>
        <v>0</v>
      </c>
      <c r="X20" s="96">
        <f t="shared" si="1"/>
        <v>1034724</v>
      </c>
      <c r="Y20" s="70"/>
    </row>
    <row r="21" spans="2:25" ht="30.75" customHeight="1" x14ac:dyDescent="0.3">
      <c r="B21" s="77" t="s">
        <v>106</v>
      </c>
      <c r="C21" s="148">
        <v>3673347</v>
      </c>
      <c r="D21" s="148">
        <v>669047</v>
      </c>
      <c r="E21" s="148">
        <v>1359045</v>
      </c>
      <c r="F21" s="148">
        <v>227782</v>
      </c>
      <c r="G21" s="148">
        <v>17131209</v>
      </c>
      <c r="H21" s="148">
        <v>54521</v>
      </c>
      <c r="I21" s="148">
        <v>281482</v>
      </c>
      <c r="J21" s="148">
        <v>72671</v>
      </c>
      <c r="K21" s="148">
        <v>7851274</v>
      </c>
      <c r="L21" s="88">
        <f>SUM('APPENDIX 20 i'!C20:K20,'APPENDIX 20 ii'!C20:L20,'APPENDIX 20 iii'!C21:K21)</f>
        <v>281544231</v>
      </c>
      <c r="M21" s="162" t="s">
        <v>106</v>
      </c>
      <c r="N21" s="96">
        <f t="shared" si="2"/>
        <v>276328026</v>
      </c>
      <c r="O21" s="96">
        <f>SUM('APPENDIX 20 ii'!H20,'APPENDIX 20 i'!H20,'APPENDIX 20 i'!J20)</f>
        <v>5216205</v>
      </c>
      <c r="P21" s="96">
        <f>'APPENDIX  21 iv'!P21</f>
        <v>56655705</v>
      </c>
      <c r="Q21" s="96">
        <f>'APPENDIX  21 iv'!O21</f>
        <v>16886424</v>
      </c>
      <c r="R21" s="96">
        <f t="shared" si="3"/>
        <v>332983731</v>
      </c>
      <c r="S21" s="96">
        <f t="shared" si="4"/>
        <v>22102629</v>
      </c>
      <c r="T21" s="96">
        <f t="shared" si="5"/>
        <v>355086360</v>
      </c>
      <c r="U21" s="8" t="s">
        <v>106</v>
      </c>
      <c r="W21" s="96">
        <f>'APPENDIX 20 ii'!H20+'APPENDIX 20 i'!H20+'APPENDIX 20 i'!J20</f>
        <v>5216205</v>
      </c>
      <c r="X21" s="96">
        <f t="shared" si="1"/>
        <v>276328026</v>
      </c>
      <c r="Y21" s="70"/>
    </row>
    <row r="22" spans="2:25" ht="30.75" customHeight="1" x14ac:dyDescent="0.3">
      <c r="B22" s="77" t="s">
        <v>107</v>
      </c>
      <c r="C22" s="148">
        <v>22606</v>
      </c>
      <c r="D22" s="148">
        <v>0</v>
      </c>
      <c r="E22" s="148">
        <v>0</v>
      </c>
      <c r="F22" s="148">
        <v>0</v>
      </c>
      <c r="G22" s="148">
        <v>135499</v>
      </c>
      <c r="H22" s="148">
        <v>0</v>
      </c>
      <c r="I22" s="148">
        <v>0</v>
      </c>
      <c r="J22" s="148">
        <v>0</v>
      </c>
      <c r="K22" s="148">
        <v>0</v>
      </c>
      <c r="L22" s="88">
        <f>SUM('APPENDIX 20 i'!C21:K21,'APPENDIX 20 ii'!C21:L21,'APPENDIX 20 iii'!C22:K22)</f>
        <v>891049</v>
      </c>
      <c r="M22" s="162" t="s">
        <v>107</v>
      </c>
      <c r="N22" s="96">
        <f t="shared" si="2"/>
        <v>891049</v>
      </c>
      <c r="O22" s="96">
        <f>SUM('APPENDIX 20 ii'!H21,'APPENDIX 20 i'!H21,'APPENDIX 20 i'!J21)</f>
        <v>0</v>
      </c>
      <c r="P22" s="96">
        <f>'APPENDIX  21 iv'!P22</f>
        <v>489677</v>
      </c>
      <c r="Q22" s="96">
        <f>'APPENDIX  21 iv'!O22</f>
        <v>0</v>
      </c>
      <c r="R22" s="96">
        <f t="shared" si="3"/>
        <v>1380726</v>
      </c>
      <c r="S22" s="96">
        <f t="shared" si="4"/>
        <v>0</v>
      </c>
      <c r="T22" s="96">
        <f t="shared" si="5"/>
        <v>1380726</v>
      </c>
      <c r="U22" s="8" t="s">
        <v>107</v>
      </c>
      <c r="W22" s="96">
        <f>'APPENDIX 20 ii'!H21+'APPENDIX 20 i'!H21+'APPENDIX 20 i'!J21</f>
        <v>0</v>
      </c>
      <c r="X22" s="96">
        <f t="shared" si="1"/>
        <v>891049</v>
      </c>
      <c r="Y22" s="70"/>
    </row>
    <row r="23" spans="2:25" ht="30.75" customHeight="1" x14ac:dyDescent="0.3">
      <c r="B23" s="77" t="s">
        <v>108</v>
      </c>
      <c r="C23" s="148">
        <v>0</v>
      </c>
      <c r="D23" s="148">
        <v>0</v>
      </c>
      <c r="E23" s="148">
        <v>0</v>
      </c>
      <c r="F23" s="148">
        <v>0</v>
      </c>
      <c r="G23" s="148">
        <v>0</v>
      </c>
      <c r="H23" s="148">
        <v>0</v>
      </c>
      <c r="I23" s="148">
        <v>0</v>
      </c>
      <c r="J23" s="148">
        <v>0</v>
      </c>
      <c r="K23" s="148">
        <v>0</v>
      </c>
      <c r="L23" s="88">
        <f>SUM('APPENDIX 20 i'!C22:K22,'APPENDIX 20 ii'!C22:L22,'APPENDIX 20 iii'!C23:K23)</f>
        <v>5066053</v>
      </c>
      <c r="M23" s="162" t="s">
        <v>108</v>
      </c>
      <c r="N23" s="96">
        <f t="shared" si="2"/>
        <v>5066053</v>
      </c>
      <c r="O23" s="96">
        <f>SUM('APPENDIX 20 ii'!H22,'APPENDIX 20 i'!H22,'APPENDIX 20 i'!J22)</f>
        <v>0</v>
      </c>
      <c r="P23" s="96">
        <f>'APPENDIX  21 iv'!P23</f>
        <v>5772629</v>
      </c>
      <c r="Q23" s="96">
        <f>'APPENDIX  21 iv'!O23</f>
        <v>4710558</v>
      </c>
      <c r="R23" s="96">
        <f t="shared" si="3"/>
        <v>10838682</v>
      </c>
      <c r="S23" s="96">
        <f t="shared" si="4"/>
        <v>4710558</v>
      </c>
      <c r="T23" s="96">
        <f t="shared" si="5"/>
        <v>15549240</v>
      </c>
      <c r="U23" s="8" t="s">
        <v>108</v>
      </c>
      <c r="W23" s="96">
        <f>'APPENDIX 20 ii'!H22+'APPENDIX 20 i'!H22+'APPENDIX 20 i'!J22</f>
        <v>0</v>
      </c>
      <c r="X23" s="96">
        <f t="shared" si="1"/>
        <v>5066053</v>
      </c>
      <c r="Y23" s="70"/>
    </row>
    <row r="24" spans="2:25" ht="30.75" customHeight="1" x14ac:dyDescent="0.3">
      <c r="B24" s="77" t="s">
        <v>109</v>
      </c>
      <c r="C24" s="148">
        <v>288276</v>
      </c>
      <c r="D24" s="148">
        <v>0</v>
      </c>
      <c r="E24" s="148">
        <v>0</v>
      </c>
      <c r="F24" s="148">
        <v>46458</v>
      </c>
      <c r="G24" s="148">
        <v>586328</v>
      </c>
      <c r="H24" s="148">
        <v>27207</v>
      </c>
      <c r="I24" s="148">
        <v>0</v>
      </c>
      <c r="J24" s="148">
        <v>0</v>
      </c>
      <c r="K24" s="148">
        <v>315055</v>
      </c>
      <c r="L24" s="88">
        <f>SUM('APPENDIX 20 i'!C23:K23,'APPENDIX 20 ii'!C23:L23,'APPENDIX 20 iii'!C24:K24)</f>
        <v>4811895</v>
      </c>
      <c r="M24" s="162" t="s">
        <v>109</v>
      </c>
      <c r="N24" s="96">
        <f t="shared" si="2"/>
        <v>4761445</v>
      </c>
      <c r="O24" s="96">
        <f>SUM('APPENDIX 20 ii'!H23,'APPENDIX 20 i'!H23,'APPENDIX 20 i'!J23)</f>
        <v>50450</v>
      </c>
      <c r="P24" s="96">
        <f>'APPENDIX  21 iv'!P24</f>
        <v>1602383</v>
      </c>
      <c r="Q24" s="96">
        <f>'APPENDIX  21 iv'!O24</f>
        <v>500278</v>
      </c>
      <c r="R24" s="96">
        <f t="shared" si="3"/>
        <v>6363828</v>
      </c>
      <c r="S24" s="96">
        <f t="shared" si="4"/>
        <v>550728</v>
      </c>
      <c r="T24" s="96">
        <f t="shared" si="5"/>
        <v>6914556</v>
      </c>
      <c r="U24" s="8" t="s">
        <v>109</v>
      </c>
      <c r="W24" s="96">
        <f>'APPENDIX 20 ii'!H23+'APPENDIX 20 i'!H23+'APPENDIX 20 i'!J23</f>
        <v>50450</v>
      </c>
      <c r="X24" s="96">
        <f t="shared" si="1"/>
        <v>4761445</v>
      </c>
      <c r="Y24" s="70"/>
    </row>
    <row r="25" spans="2:25" ht="30.75" customHeight="1" x14ac:dyDescent="0.3">
      <c r="B25" s="77" t="s">
        <v>110</v>
      </c>
      <c r="C25" s="148">
        <v>0</v>
      </c>
      <c r="D25" s="148">
        <v>0</v>
      </c>
      <c r="E25" s="148">
        <v>0</v>
      </c>
      <c r="F25" s="148">
        <v>0</v>
      </c>
      <c r="G25" s="148">
        <v>0</v>
      </c>
      <c r="H25" s="148">
        <v>0</v>
      </c>
      <c r="I25" s="148">
        <v>0</v>
      </c>
      <c r="J25" s="148">
        <v>0</v>
      </c>
      <c r="K25" s="148">
        <v>0</v>
      </c>
      <c r="L25" s="88">
        <f>SUM('APPENDIX 20 i'!C24:K24,'APPENDIX 20 ii'!C24:L24,'APPENDIX 20 iii'!C25:K25)</f>
        <v>203145</v>
      </c>
      <c r="M25" s="162" t="s">
        <v>110</v>
      </c>
      <c r="N25" s="96">
        <f t="shared" si="2"/>
        <v>203145</v>
      </c>
      <c r="O25" s="96">
        <f>SUM('APPENDIX 20 ii'!H24,'APPENDIX 20 i'!H24,'APPENDIX 20 i'!J24)</f>
        <v>0</v>
      </c>
      <c r="P25" s="96">
        <f>'APPENDIX  21 iv'!P25</f>
        <v>64662</v>
      </c>
      <c r="Q25" s="96">
        <f>'APPENDIX  21 iv'!O25</f>
        <v>0</v>
      </c>
      <c r="R25" s="96">
        <f t="shared" si="3"/>
        <v>267807</v>
      </c>
      <c r="S25" s="96">
        <f t="shared" si="4"/>
        <v>0</v>
      </c>
      <c r="T25" s="96">
        <f t="shared" si="5"/>
        <v>267807</v>
      </c>
      <c r="U25" s="8" t="s">
        <v>110</v>
      </c>
      <c r="W25" s="96">
        <f>'APPENDIX 20 ii'!H24+'APPENDIX 20 i'!H24+'APPENDIX 20 i'!J24</f>
        <v>0</v>
      </c>
      <c r="X25" s="96">
        <f t="shared" si="1"/>
        <v>203145</v>
      </c>
      <c r="Y25" s="70"/>
    </row>
    <row r="26" spans="2:25" ht="30.75" customHeight="1" x14ac:dyDescent="0.3">
      <c r="B26" s="77" t="s">
        <v>111</v>
      </c>
      <c r="C26" s="148">
        <v>0</v>
      </c>
      <c r="D26" s="148">
        <v>0</v>
      </c>
      <c r="E26" s="148">
        <v>0</v>
      </c>
      <c r="F26" s="148">
        <v>0</v>
      </c>
      <c r="G26" s="148">
        <v>0</v>
      </c>
      <c r="H26" s="148">
        <v>0</v>
      </c>
      <c r="I26" s="148">
        <v>0</v>
      </c>
      <c r="J26" s="148">
        <v>0</v>
      </c>
      <c r="K26" s="148">
        <v>0</v>
      </c>
      <c r="L26" s="88">
        <f>SUM('APPENDIX 20 i'!C25:K25,'APPENDIX 20 ii'!C25:L25,'APPENDIX 20 iii'!C26:K26)</f>
        <v>0</v>
      </c>
      <c r="M26" s="162" t="s">
        <v>111</v>
      </c>
      <c r="N26" s="96">
        <f t="shared" si="2"/>
        <v>0</v>
      </c>
      <c r="O26" s="96">
        <f>SUM('APPENDIX 20 ii'!H25,'APPENDIX 20 i'!H25,'APPENDIX 20 i'!J25)</f>
        <v>0</v>
      </c>
      <c r="P26" s="96">
        <f>'APPENDIX  21 iv'!P26</f>
        <v>2350</v>
      </c>
      <c r="Q26" s="96">
        <f>'APPENDIX  21 iv'!O26</f>
        <v>0</v>
      </c>
      <c r="R26" s="96">
        <f t="shared" si="3"/>
        <v>2350</v>
      </c>
      <c r="S26" s="96">
        <f t="shared" si="4"/>
        <v>0</v>
      </c>
      <c r="T26" s="96">
        <f t="shared" si="5"/>
        <v>2350</v>
      </c>
      <c r="U26" s="8" t="s">
        <v>111</v>
      </c>
      <c r="W26" s="96">
        <f>'APPENDIX 20 ii'!H25+'APPENDIX 20 i'!H25+'APPENDIX 20 i'!J25</f>
        <v>0</v>
      </c>
      <c r="X26" s="96">
        <f t="shared" si="1"/>
        <v>0</v>
      </c>
      <c r="Y26" s="70"/>
    </row>
    <row r="27" spans="2:25" ht="30.75" customHeight="1" x14ac:dyDescent="0.3">
      <c r="B27" s="77" t="s">
        <v>112</v>
      </c>
      <c r="C27" s="148">
        <v>3326379</v>
      </c>
      <c r="D27" s="148">
        <v>20985</v>
      </c>
      <c r="E27" s="148">
        <v>0</v>
      </c>
      <c r="F27" s="148">
        <v>0</v>
      </c>
      <c r="G27" s="148">
        <v>1449204</v>
      </c>
      <c r="H27" s="148">
        <v>0</v>
      </c>
      <c r="I27" s="148">
        <v>0</v>
      </c>
      <c r="J27" s="148">
        <v>0</v>
      </c>
      <c r="K27" s="148">
        <v>1691160</v>
      </c>
      <c r="L27" s="88">
        <f>SUM('APPENDIX 20 i'!C26:K26,'APPENDIX 20 ii'!C26:L26,'APPENDIX 20 iii'!C27:K27)</f>
        <v>30441094</v>
      </c>
      <c r="M27" s="162" t="s">
        <v>112</v>
      </c>
      <c r="N27" s="96">
        <f t="shared" si="2"/>
        <v>30141907</v>
      </c>
      <c r="O27" s="96">
        <f>SUM('APPENDIX 20 ii'!H26,'APPENDIX 20 i'!H26,'APPENDIX 20 i'!J26)</f>
        <v>299187</v>
      </c>
      <c r="P27" s="96">
        <f>'APPENDIX  21 iv'!P27</f>
        <v>6245401</v>
      </c>
      <c r="Q27" s="96">
        <f>'APPENDIX  21 iv'!O27</f>
        <v>1096001</v>
      </c>
      <c r="R27" s="96">
        <f t="shared" si="3"/>
        <v>36387308</v>
      </c>
      <c r="S27" s="96">
        <f t="shared" si="4"/>
        <v>1395188</v>
      </c>
      <c r="T27" s="96">
        <f t="shared" si="5"/>
        <v>37782496</v>
      </c>
      <c r="U27" s="8" t="s">
        <v>112</v>
      </c>
      <c r="W27" s="96">
        <f>'APPENDIX 20 ii'!H26+'APPENDIX 20 i'!H26+'APPENDIX 20 i'!J26</f>
        <v>299187</v>
      </c>
      <c r="X27" s="96">
        <f t="shared" si="1"/>
        <v>30141907</v>
      </c>
      <c r="Y27" s="70"/>
    </row>
    <row r="28" spans="2:25" ht="30.75" customHeight="1" x14ac:dyDescent="0.3">
      <c r="B28" s="77" t="s">
        <v>113</v>
      </c>
      <c r="C28" s="148">
        <v>402574</v>
      </c>
      <c r="D28" s="148">
        <v>0</v>
      </c>
      <c r="E28" s="148">
        <v>0</v>
      </c>
      <c r="F28" s="148">
        <v>0</v>
      </c>
      <c r="G28" s="148">
        <v>0</v>
      </c>
      <c r="H28" s="148">
        <v>0</v>
      </c>
      <c r="I28" s="148">
        <v>0</v>
      </c>
      <c r="J28" s="148">
        <v>0</v>
      </c>
      <c r="K28" s="148">
        <v>15701</v>
      </c>
      <c r="L28" s="88">
        <f>SUM('APPENDIX 20 i'!C27:K27,'APPENDIX 20 ii'!C27:L27,'APPENDIX 20 iii'!C28:K28)</f>
        <v>6445234</v>
      </c>
      <c r="M28" s="162" t="s">
        <v>113</v>
      </c>
      <c r="N28" s="96">
        <f t="shared" si="2"/>
        <v>6445234</v>
      </c>
      <c r="O28" s="96">
        <f>SUM('APPENDIX 20 ii'!H27,'APPENDIX 20 i'!H27,'APPENDIX 20 i'!J27)</f>
        <v>0</v>
      </c>
      <c r="P28" s="96">
        <f>'APPENDIX  21 iv'!P28</f>
        <v>2961501</v>
      </c>
      <c r="Q28" s="96">
        <f>'APPENDIX  21 iv'!O28</f>
        <v>202231</v>
      </c>
      <c r="R28" s="96">
        <f t="shared" si="3"/>
        <v>9406735</v>
      </c>
      <c r="S28" s="96">
        <f t="shared" si="4"/>
        <v>202231</v>
      </c>
      <c r="T28" s="96">
        <f t="shared" si="5"/>
        <v>9608966</v>
      </c>
      <c r="U28" s="8" t="s">
        <v>113</v>
      </c>
      <c r="W28" s="96">
        <f>'APPENDIX 20 ii'!H27+'APPENDIX 20 i'!H27+'APPENDIX 20 i'!J27</f>
        <v>0</v>
      </c>
      <c r="X28" s="96">
        <f t="shared" si="1"/>
        <v>6445234</v>
      </c>
      <c r="Y28" s="70"/>
    </row>
    <row r="29" spans="2:25" ht="30.75" customHeight="1" x14ac:dyDescent="0.3">
      <c r="B29" s="77" t="s">
        <v>114</v>
      </c>
      <c r="C29" s="148">
        <v>0</v>
      </c>
      <c r="D29" s="148">
        <v>0</v>
      </c>
      <c r="E29" s="148">
        <v>0</v>
      </c>
      <c r="F29" s="148">
        <v>0</v>
      </c>
      <c r="G29" s="148">
        <v>0</v>
      </c>
      <c r="H29" s="148">
        <v>0</v>
      </c>
      <c r="I29" s="148">
        <v>0</v>
      </c>
      <c r="J29" s="148">
        <v>0</v>
      </c>
      <c r="K29" s="148">
        <v>0</v>
      </c>
      <c r="L29" s="88">
        <f>SUM('APPENDIX 20 i'!C28:K28,'APPENDIX 20 ii'!C28:L28,'APPENDIX 20 iii'!C29:K29)</f>
        <v>1223</v>
      </c>
      <c r="M29" s="162" t="s">
        <v>114</v>
      </c>
      <c r="N29" s="96">
        <f t="shared" si="2"/>
        <v>1223</v>
      </c>
      <c r="O29" s="96">
        <f>SUM('APPENDIX 20 ii'!H28,'APPENDIX 20 i'!H28,'APPENDIX 20 i'!J28)</f>
        <v>0</v>
      </c>
      <c r="P29" s="96">
        <f>'APPENDIX  21 iv'!P29</f>
        <v>1015</v>
      </c>
      <c r="Q29" s="96">
        <f>'APPENDIX  21 iv'!O29</f>
        <v>81</v>
      </c>
      <c r="R29" s="96">
        <f t="shared" si="3"/>
        <v>2238</v>
      </c>
      <c r="S29" s="96">
        <f t="shared" si="4"/>
        <v>81</v>
      </c>
      <c r="T29" s="96">
        <f t="shared" si="5"/>
        <v>2319</v>
      </c>
      <c r="U29" s="8" t="s">
        <v>114</v>
      </c>
      <c r="W29" s="96">
        <f>'APPENDIX 20 ii'!H28+'APPENDIX 20 i'!H28+'APPENDIX 20 i'!J28</f>
        <v>0</v>
      </c>
      <c r="X29" s="96">
        <f t="shared" si="1"/>
        <v>1223</v>
      </c>
      <c r="Y29" s="70"/>
    </row>
    <row r="30" spans="2:25" ht="30.75" customHeight="1" x14ac:dyDescent="0.3">
      <c r="B30" s="77" t="s">
        <v>115</v>
      </c>
      <c r="C30" s="148">
        <v>0</v>
      </c>
      <c r="D30" s="148">
        <v>0</v>
      </c>
      <c r="E30" s="148">
        <v>0</v>
      </c>
      <c r="F30" s="148">
        <v>0</v>
      </c>
      <c r="G30" s="148">
        <v>0</v>
      </c>
      <c r="H30" s="148">
        <v>0</v>
      </c>
      <c r="I30" s="148">
        <v>0</v>
      </c>
      <c r="J30" s="148">
        <v>0</v>
      </c>
      <c r="K30" s="148">
        <v>0</v>
      </c>
      <c r="L30" s="88">
        <f>SUM('APPENDIX 20 i'!C29:K29,'APPENDIX 20 ii'!C29:L29,'APPENDIX 20 iii'!C30:K30)</f>
        <v>0</v>
      </c>
      <c r="M30" s="162" t="s">
        <v>115</v>
      </c>
      <c r="N30" s="96">
        <f t="shared" si="2"/>
        <v>0</v>
      </c>
      <c r="O30" s="96">
        <f>SUM('APPENDIX 20 ii'!H29,'APPENDIX 20 i'!H29,'APPENDIX 20 i'!J29)</f>
        <v>0</v>
      </c>
      <c r="P30" s="96">
        <f>'APPENDIX  21 iv'!P30</f>
        <v>0</v>
      </c>
      <c r="Q30" s="96">
        <f>'APPENDIX  21 iv'!O30</f>
        <v>0</v>
      </c>
      <c r="R30" s="96">
        <f t="shared" si="3"/>
        <v>0</v>
      </c>
      <c r="S30" s="96">
        <f t="shared" si="4"/>
        <v>0</v>
      </c>
      <c r="T30" s="96">
        <f t="shared" si="5"/>
        <v>0</v>
      </c>
      <c r="U30" s="8" t="s">
        <v>115</v>
      </c>
      <c r="W30" s="96">
        <f>'APPENDIX 20 ii'!H29+'APPENDIX 20 i'!H29+'APPENDIX 20 i'!J29</f>
        <v>0</v>
      </c>
      <c r="X30" s="96">
        <f t="shared" si="1"/>
        <v>0</v>
      </c>
      <c r="Y30" s="70"/>
    </row>
    <row r="31" spans="2:25" ht="30.75" customHeight="1" x14ac:dyDescent="0.3">
      <c r="B31" s="77" t="s">
        <v>116</v>
      </c>
      <c r="C31" s="148">
        <v>154111</v>
      </c>
      <c r="D31" s="148">
        <v>164910</v>
      </c>
      <c r="E31" s="148">
        <v>26126</v>
      </c>
      <c r="F31" s="148">
        <v>7094</v>
      </c>
      <c r="G31" s="148">
        <v>265239</v>
      </c>
      <c r="H31" s="148">
        <v>0</v>
      </c>
      <c r="I31" s="148">
        <v>0</v>
      </c>
      <c r="J31" s="148">
        <v>0</v>
      </c>
      <c r="K31" s="148">
        <v>23627</v>
      </c>
      <c r="L31" s="88">
        <f>SUM('APPENDIX 20 i'!C30:K30,'APPENDIX 20 ii'!C30:L30,'APPENDIX 20 iii'!C31:K31)</f>
        <v>5689637</v>
      </c>
      <c r="M31" s="162" t="s">
        <v>116</v>
      </c>
      <c r="N31" s="96">
        <f t="shared" si="2"/>
        <v>5689637</v>
      </c>
      <c r="O31" s="96">
        <f>SUM('APPENDIX 20 ii'!H30,'APPENDIX 20 i'!H30,'APPENDIX 20 i'!J30)</f>
        <v>0</v>
      </c>
      <c r="P31" s="96">
        <f>'APPENDIX  21 iv'!P31</f>
        <v>2193250</v>
      </c>
      <c r="Q31" s="96">
        <f>'APPENDIX  21 iv'!O31</f>
        <v>20552</v>
      </c>
      <c r="R31" s="96">
        <f t="shared" si="3"/>
        <v>7882887</v>
      </c>
      <c r="S31" s="96">
        <f t="shared" si="4"/>
        <v>20552</v>
      </c>
      <c r="T31" s="96">
        <f t="shared" si="5"/>
        <v>7903439</v>
      </c>
      <c r="U31" s="8" t="s">
        <v>116</v>
      </c>
      <c r="W31" s="96">
        <f>'APPENDIX 20 ii'!H30+'APPENDIX 20 i'!H30+'APPENDIX 20 i'!J30</f>
        <v>0</v>
      </c>
      <c r="X31" s="96">
        <f t="shared" si="1"/>
        <v>5689637</v>
      </c>
      <c r="Y31" s="70"/>
    </row>
    <row r="32" spans="2:25" ht="30.75" customHeight="1" x14ac:dyDescent="0.3">
      <c r="B32" s="77" t="s">
        <v>117</v>
      </c>
      <c r="C32" s="148">
        <v>6734</v>
      </c>
      <c r="D32" s="148">
        <v>0</v>
      </c>
      <c r="E32" s="148">
        <v>0</v>
      </c>
      <c r="F32" s="148">
        <v>0</v>
      </c>
      <c r="G32" s="148">
        <v>88928</v>
      </c>
      <c r="H32" s="148">
        <v>0</v>
      </c>
      <c r="I32" s="148">
        <v>0</v>
      </c>
      <c r="J32" s="148">
        <v>0</v>
      </c>
      <c r="K32" s="148">
        <v>61022</v>
      </c>
      <c r="L32" s="88">
        <f>SUM('APPENDIX 20 i'!C31:K31,'APPENDIX 20 ii'!C31:L31,'APPENDIX 20 iii'!C32:K32)</f>
        <v>2487344</v>
      </c>
      <c r="M32" s="162" t="s">
        <v>117</v>
      </c>
      <c r="N32" s="96">
        <f t="shared" si="2"/>
        <v>2487344</v>
      </c>
      <c r="O32" s="96">
        <f>SUM('APPENDIX 20 ii'!H31,'APPENDIX 20 i'!H31,'APPENDIX 20 i'!J31)</f>
        <v>0</v>
      </c>
      <c r="P32" s="96">
        <f>'APPENDIX  21 iv'!P32</f>
        <v>857257</v>
      </c>
      <c r="Q32" s="96">
        <f>'APPENDIX  21 iv'!O32</f>
        <v>726495</v>
      </c>
      <c r="R32" s="96">
        <f t="shared" si="3"/>
        <v>3344601</v>
      </c>
      <c r="S32" s="96">
        <f t="shared" si="4"/>
        <v>726495</v>
      </c>
      <c r="T32" s="96">
        <f t="shared" si="5"/>
        <v>4071096</v>
      </c>
      <c r="U32" s="8" t="s">
        <v>117</v>
      </c>
      <c r="W32" s="96">
        <f>'APPENDIX 20 ii'!H31+'APPENDIX 20 i'!H31+'APPENDIX 20 i'!J31</f>
        <v>0</v>
      </c>
      <c r="X32" s="96">
        <f t="shared" si="1"/>
        <v>2487344</v>
      </c>
      <c r="Y32" s="70"/>
    </row>
    <row r="33" spans="2:25" ht="30.75" customHeight="1" x14ac:dyDescent="0.3">
      <c r="B33" s="77" t="s">
        <v>118</v>
      </c>
      <c r="C33" s="148">
        <v>3498178</v>
      </c>
      <c r="D33" s="148">
        <v>728232</v>
      </c>
      <c r="E33" s="148">
        <v>121606</v>
      </c>
      <c r="F33" s="148">
        <v>221100</v>
      </c>
      <c r="G33" s="148">
        <v>903938</v>
      </c>
      <c r="H33" s="148">
        <v>117943</v>
      </c>
      <c r="I33" s="148">
        <v>1217364</v>
      </c>
      <c r="J33" s="148">
        <v>72394</v>
      </c>
      <c r="K33" s="148">
        <v>658176</v>
      </c>
      <c r="L33" s="88">
        <f>SUM('APPENDIX 20 i'!C32:K32,'APPENDIX 20 ii'!C32:L32,'APPENDIX 20 iii'!C33:K33)</f>
        <v>28243098</v>
      </c>
      <c r="M33" s="162" t="s">
        <v>118</v>
      </c>
      <c r="N33" s="96">
        <f t="shared" si="2"/>
        <v>23731923</v>
      </c>
      <c r="O33" s="96">
        <f>SUM('APPENDIX 20 ii'!H32,'APPENDIX 20 i'!H32,'APPENDIX 20 i'!J32)</f>
        <v>4511175</v>
      </c>
      <c r="P33" s="96">
        <f>'APPENDIX  21 iv'!P33</f>
        <v>20882623</v>
      </c>
      <c r="Q33" s="96">
        <f>'APPENDIX  21 iv'!O33</f>
        <v>5634499</v>
      </c>
      <c r="R33" s="96">
        <f t="shared" si="3"/>
        <v>44614546</v>
      </c>
      <c r="S33" s="96">
        <f t="shared" si="4"/>
        <v>10145674</v>
      </c>
      <c r="T33" s="96">
        <f t="shared" si="5"/>
        <v>54760220</v>
      </c>
      <c r="U33" s="8" t="s">
        <v>118</v>
      </c>
      <c r="W33" s="96">
        <f>'APPENDIX 20 ii'!H32+'APPENDIX 20 i'!H32+'APPENDIX 20 i'!J32</f>
        <v>4511175</v>
      </c>
      <c r="X33" s="96">
        <f t="shared" si="1"/>
        <v>23731923</v>
      </c>
      <c r="Y33" s="70"/>
    </row>
    <row r="34" spans="2:25" ht="30.75" customHeight="1" x14ac:dyDescent="0.3">
      <c r="B34" s="77" t="s">
        <v>119</v>
      </c>
      <c r="C34" s="148">
        <v>370510</v>
      </c>
      <c r="D34" s="148">
        <v>53703</v>
      </c>
      <c r="E34" s="148">
        <v>30231</v>
      </c>
      <c r="F34" s="148">
        <v>1702</v>
      </c>
      <c r="G34" s="148">
        <v>499066</v>
      </c>
      <c r="H34" s="148">
        <v>14513</v>
      </c>
      <c r="I34" s="148">
        <v>106</v>
      </c>
      <c r="J34" s="148">
        <v>7465</v>
      </c>
      <c r="K34" s="148">
        <v>305976</v>
      </c>
      <c r="L34" s="88">
        <f>SUM('APPENDIX 20 i'!C33:K33,'APPENDIX 20 ii'!C33:L33,'APPENDIX 20 iii'!C34:K34)</f>
        <v>3886903</v>
      </c>
      <c r="M34" s="162" t="s">
        <v>119</v>
      </c>
      <c r="N34" s="96">
        <f t="shared" si="2"/>
        <v>3833924</v>
      </c>
      <c r="O34" s="96">
        <f>SUM('APPENDIX 20 ii'!H33,'APPENDIX 20 i'!H33,'APPENDIX 20 i'!J33)</f>
        <v>52979</v>
      </c>
      <c r="P34" s="96">
        <f>'APPENDIX  21 iv'!P34</f>
        <v>6724713</v>
      </c>
      <c r="Q34" s="96">
        <f>'APPENDIX  21 iv'!O34</f>
        <v>488920</v>
      </c>
      <c r="R34" s="96">
        <f t="shared" si="3"/>
        <v>10558637</v>
      </c>
      <c r="S34" s="96">
        <f t="shared" si="4"/>
        <v>541899</v>
      </c>
      <c r="T34" s="165">
        <f t="shared" si="5"/>
        <v>11100536</v>
      </c>
      <c r="U34" s="8" t="s">
        <v>119</v>
      </c>
      <c r="W34" s="96">
        <f>'APPENDIX 20 ii'!H33+'APPENDIX 20 i'!H33+'APPENDIX 20 i'!J33</f>
        <v>52979</v>
      </c>
      <c r="X34" s="96">
        <f t="shared" si="1"/>
        <v>3833924</v>
      </c>
      <c r="Y34" s="70"/>
    </row>
    <row r="35" spans="2:25" ht="30.75" customHeight="1" x14ac:dyDescent="0.3">
      <c r="B35" s="77" t="s">
        <v>120</v>
      </c>
      <c r="C35" s="148">
        <v>32288</v>
      </c>
      <c r="D35" s="148">
        <v>1390076</v>
      </c>
      <c r="E35" s="148">
        <v>2440</v>
      </c>
      <c r="F35" s="148">
        <v>10241</v>
      </c>
      <c r="G35" s="148">
        <v>148204</v>
      </c>
      <c r="H35" s="148">
        <v>61202</v>
      </c>
      <c r="I35" s="148">
        <v>105129</v>
      </c>
      <c r="J35" s="148">
        <v>109176</v>
      </c>
      <c r="K35" s="148">
        <v>280515</v>
      </c>
      <c r="L35" s="88">
        <f>SUM('APPENDIX 20 i'!C34:K34,'APPENDIX 20 ii'!C34:L34,'APPENDIX 20 iii'!C35:K35)</f>
        <v>5896930</v>
      </c>
      <c r="M35" s="162" t="s">
        <v>120</v>
      </c>
      <c r="N35" s="96">
        <f t="shared" si="2"/>
        <v>5352566</v>
      </c>
      <c r="O35" s="96">
        <f>SUM('APPENDIX 20 ii'!H34,'APPENDIX 20 i'!H34,'APPENDIX 20 i'!J34)</f>
        <v>544364</v>
      </c>
      <c r="P35" s="96">
        <f>'APPENDIX  21 iv'!P35</f>
        <v>30965153</v>
      </c>
      <c r="Q35" s="96">
        <f>'APPENDIX  21 iv'!O35</f>
        <v>5638800</v>
      </c>
      <c r="R35" s="96">
        <f t="shared" si="3"/>
        <v>36317719</v>
      </c>
      <c r="S35" s="96">
        <f t="shared" si="4"/>
        <v>6183164</v>
      </c>
      <c r="T35" s="165">
        <f>R35+S35</f>
        <v>42500883</v>
      </c>
      <c r="U35" s="8" t="s">
        <v>120</v>
      </c>
      <c r="W35" s="96">
        <f>'APPENDIX 20 ii'!H34+'APPENDIX 20 i'!H34+'APPENDIX 20 i'!J34</f>
        <v>544364</v>
      </c>
      <c r="X35" s="96">
        <f t="shared" si="1"/>
        <v>5352566</v>
      </c>
      <c r="Y35" s="70"/>
    </row>
    <row r="36" spans="2:25" ht="30.75" customHeight="1" x14ac:dyDescent="0.3">
      <c r="B36" s="77" t="s">
        <v>121</v>
      </c>
      <c r="C36" s="148">
        <v>234855</v>
      </c>
      <c r="D36" s="148">
        <v>214959</v>
      </c>
      <c r="E36" s="148">
        <v>440</v>
      </c>
      <c r="F36" s="148">
        <v>0</v>
      </c>
      <c r="G36" s="148">
        <v>0</v>
      </c>
      <c r="H36" s="148">
        <v>21935</v>
      </c>
      <c r="I36" s="148">
        <v>0</v>
      </c>
      <c r="J36" s="148">
        <v>0</v>
      </c>
      <c r="K36" s="148">
        <v>100449</v>
      </c>
      <c r="L36" s="88">
        <f>SUM('APPENDIX 20 i'!C35:K35,'APPENDIX 20 ii'!C35:L35,'APPENDIX 20 iii'!C36:K36)</f>
        <v>4739792</v>
      </c>
      <c r="M36" s="162" t="s">
        <v>121</v>
      </c>
      <c r="N36" s="96">
        <f t="shared" si="2"/>
        <v>4723096</v>
      </c>
      <c r="O36" s="96">
        <f>SUM('APPENDIX 20 ii'!H35,'APPENDIX 20 i'!H35,'APPENDIX 20 i'!J35)</f>
        <v>16696</v>
      </c>
      <c r="P36" s="96">
        <f>'APPENDIX  21 iv'!P36</f>
        <v>5438317</v>
      </c>
      <c r="Q36" s="96">
        <f>'APPENDIX  21 iv'!O36</f>
        <v>539300</v>
      </c>
      <c r="R36" s="96">
        <f t="shared" si="3"/>
        <v>10161413</v>
      </c>
      <c r="S36" s="96">
        <f t="shared" si="4"/>
        <v>555996</v>
      </c>
      <c r="T36" s="165">
        <f t="shared" si="5"/>
        <v>10717409</v>
      </c>
      <c r="U36" s="8" t="s">
        <v>121</v>
      </c>
      <c r="W36" s="96">
        <f>'APPENDIX 20 ii'!H35+'APPENDIX 20 i'!H35+'APPENDIX 20 i'!J35</f>
        <v>16696</v>
      </c>
      <c r="X36" s="96">
        <f t="shared" si="1"/>
        <v>4723096</v>
      </c>
      <c r="Y36" s="70"/>
    </row>
    <row r="37" spans="2:25" ht="30.75" customHeight="1" x14ac:dyDescent="0.3">
      <c r="B37" s="77" t="s">
        <v>122</v>
      </c>
      <c r="C37" s="148">
        <v>457023</v>
      </c>
      <c r="D37" s="148">
        <v>177517</v>
      </c>
      <c r="E37" s="148">
        <v>146934</v>
      </c>
      <c r="F37" s="148">
        <v>5816</v>
      </c>
      <c r="G37" s="148">
        <v>235099</v>
      </c>
      <c r="H37" s="148">
        <v>0</v>
      </c>
      <c r="I37" s="148">
        <v>296614</v>
      </c>
      <c r="J37" s="148">
        <v>1856</v>
      </c>
      <c r="K37" s="148">
        <v>79153</v>
      </c>
      <c r="L37" s="88">
        <f>SUM('APPENDIX 20 i'!C36:K36,'APPENDIX 20 ii'!C36:L36,'APPENDIX 20 iii'!C37:K37)</f>
        <v>16137937</v>
      </c>
      <c r="M37" s="162" t="s">
        <v>122</v>
      </c>
      <c r="N37" s="96">
        <f t="shared" si="2"/>
        <v>16008177</v>
      </c>
      <c r="O37" s="96">
        <f>SUM('APPENDIX 20 ii'!H36,'APPENDIX 20 i'!H36,'APPENDIX 20 i'!J36)</f>
        <v>129760</v>
      </c>
      <c r="P37" s="96">
        <f>'APPENDIX  21 iv'!P37</f>
        <v>10626619</v>
      </c>
      <c r="Q37" s="96">
        <f>'APPENDIX  21 iv'!O37</f>
        <v>1124233</v>
      </c>
      <c r="R37" s="96">
        <f t="shared" si="3"/>
        <v>26634796</v>
      </c>
      <c r="S37" s="96">
        <f t="shared" si="4"/>
        <v>1253993</v>
      </c>
      <c r="T37" s="165">
        <f t="shared" si="5"/>
        <v>27888789</v>
      </c>
      <c r="U37" s="8" t="s">
        <v>122</v>
      </c>
      <c r="W37" s="96">
        <f>'APPENDIX 20 ii'!H36+'APPENDIX 20 i'!H36+'APPENDIX 20 i'!J36</f>
        <v>129760</v>
      </c>
      <c r="X37" s="96">
        <f t="shared" si="1"/>
        <v>16008177</v>
      </c>
      <c r="Y37" s="70"/>
    </row>
    <row r="38" spans="2:25" ht="30.75" customHeight="1" x14ac:dyDescent="0.3">
      <c r="B38" s="77" t="s">
        <v>123</v>
      </c>
      <c r="C38" s="148">
        <v>10705</v>
      </c>
      <c r="D38" s="148">
        <v>8624</v>
      </c>
      <c r="E38" s="148">
        <v>29678</v>
      </c>
      <c r="F38" s="148">
        <v>0</v>
      </c>
      <c r="G38" s="148">
        <v>213886</v>
      </c>
      <c r="H38" s="148">
        <v>0</v>
      </c>
      <c r="I38" s="148">
        <v>0</v>
      </c>
      <c r="J38" s="148">
        <v>1844</v>
      </c>
      <c r="K38" s="148">
        <v>0</v>
      </c>
      <c r="L38" s="88">
        <f>SUM('APPENDIX 20 i'!C37:K37,'APPENDIX 20 ii'!C37:L37,'APPENDIX 20 iii'!C38:K38)</f>
        <v>2035977</v>
      </c>
      <c r="M38" s="162" t="s">
        <v>123</v>
      </c>
      <c r="N38" s="96">
        <f t="shared" si="2"/>
        <v>1621460</v>
      </c>
      <c r="O38" s="96">
        <f>SUM('APPENDIX 20 ii'!H37,'APPENDIX 20 i'!H37,'APPENDIX 20 i'!J37)</f>
        <v>414517</v>
      </c>
      <c r="P38" s="96">
        <f>'APPENDIX  21 iv'!P38</f>
        <v>4979860</v>
      </c>
      <c r="Q38" s="96">
        <f>'APPENDIX  21 iv'!O38</f>
        <v>2360332</v>
      </c>
      <c r="R38" s="96">
        <f t="shared" si="3"/>
        <v>6601320</v>
      </c>
      <c r="S38" s="96">
        <f t="shared" si="4"/>
        <v>2774849</v>
      </c>
      <c r="T38" s="165">
        <f t="shared" si="5"/>
        <v>9376169</v>
      </c>
      <c r="U38" s="8" t="s">
        <v>123</v>
      </c>
      <c r="W38" s="96">
        <f>'APPENDIX 20 ii'!H37+'APPENDIX 20 i'!H37+'APPENDIX 20 i'!J37</f>
        <v>414517</v>
      </c>
      <c r="X38" s="96">
        <f t="shared" si="1"/>
        <v>1621460</v>
      </c>
      <c r="Y38" s="70"/>
    </row>
    <row r="39" spans="2:25" ht="30.75" customHeight="1" thickBot="1" x14ac:dyDescent="0.4">
      <c r="B39" s="78" t="s">
        <v>124</v>
      </c>
      <c r="C39" s="89">
        <v>14839072</v>
      </c>
      <c r="D39" s="89">
        <v>4932634</v>
      </c>
      <c r="E39" s="89">
        <v>1778643</v>
      </c>
      <c r="F39" s="89">
        <v>596316</v>
      </c>
      <c r="G39" s="89">
        <v>25248706</v>
      </c>
      <c r="H39" s="89">
        <v>297320</v>
      </c>
      <c r="I39" s="89">
        <v>3272976</v>
      </c>
      <c r="J39" s="89">
        <v>626314</v>
      </c>
      <c r="K39" s="89">
        <v>12249499</v>
      </c>
      <c r="L39" s="89">
        <f>SUM('APPENDIX 20 i'!C38:K38,'APPENDIX 20 ii'!C38:L38,'APPENDIX 20 iii'!C39:K39)</f>
        <v>449352722</v>
      </c>
      <c r="M39" s="201" t="s">
        <v>124</v>
      </c>
      <c r="N39" s="96">
        <f t="shared" si="2"/>
        <v>436436431</v>
      </c>
      <c r="O39" s="96">
        <f>SUM('APPENDIX 20 ii'!H38,'APPENDIX 20 i'!H38,'APPENDIX 20 i'!J38)</f>
        <v>12916291</v>
      </c>
      <c r="P39" s="96">
        <f>'APPENDIX  21 iv'!P39</f>
        <v>191606206</v>
      </c>
      <c r="Q39" s="96">
        <f>'APPENDIX  21 iv'!O39</f>
        <v>49903925</v>
      </c>
      <c r="R39" s="96">
        <f t="shared" si="3"/>
        <v>628042637</v>
      </c>
      <c r="S39" s="96">
        <f t="shared" si="4"/>
        <v>62820216</v>
      </c>
      <c r="T39" s="96">
        <f t="shared" si="5"/>
        <v>690862853</v>
      </c>
      <c r="W39" s="96">
        <f>'APPENDIX 20 ii'!H38+'APPENDIX 20 i'!H38+'APPENDIX 20 i'!J38</f>
        <v>12916291</v>
      </c>
      <c r="X39" s="96">
        <f t="shared" si="1"/>
        <v>436436431</v>
      </c>
      <c r="Y39" s="70"/>
    </row>
    <row r="40" spans="2:25" ht="19.5" customHeight="1" thickTop="1" x14ac:dyDescent="0.35">
      <c r="B40" s="91" t="s">
        <v>50</v>
      </c>
      <c r="C40" s="196"/>
      <c r="D40" s="91"/>
      <c r="E40" s="91"/>
      <c r="F40" s="91"/>
      <c r="G40" s="91"/>
      <c r="H40" s="91"/>
      <c r="I40" s="91"/>
      <c r="J40" s="91"/>
      <c r="K40" s="91"/>
      <c r="L40" s="91"/>
      <c r="Y40" s="70"/>
    </row>
    <row r="41" spans="2:25" ht="19.5" customHeight="1" x14ac:dyDescent="0.35">
      <c r="N41" s="295" t="s">
        <v>161</v>
      </c>
      <c r="O41" s="295"/>
      <c r="P41" s="295" t="s">
        <v>162</v>
      </c>
      <c r="Q41" s="295"/>
      <c r="R41" s="295" t="s">
        <v>163</v>
      </c>
      <c r="S41" s="295"/>
      <c r="T41" s="295"/>
    </row>
    <row r="42" spans="2:25" ht="19.5" customHeight="1" x14ac:dyDescent="0.35">
      <c r="N42" s="97" t="s">
        <v>164</v>
      </c>
      <c r="O42" s="97" t="s">
        <v>165</v>
      </c>
      <c r="P42" s="97" t="s">
        <v>164</v>
      </c>
      <c r="Q42" s="97" t="s">
        <v>165</v>
      </c>
      <c r="R42" s="97" t="s">
        <v>164</v>
      </c>
      <c r="S42" s="97" t="s">
        <v>165</v>
      </c>
      <c r="T42" s="97" t="s">
        <v>84</v>
      </c>
    </row>
    <row r="43" spans="2:25" ht="19.5" customHeight="1" x14ac:dyDescent="0.3">
      <c r="M43" s="8" t="s">
        <v>262</v>
      </c>
      <c r="N43" s="96">
        <f>N12</f>
        <v>49357084</v>
      </c>
      <c r="O43" s="96">
        <f t="shared" ref="O43:T43" si="6">O12</f>
        <v>6658342</v>
      </c>
      <c r="P43" s="96">
        <f t="shared" si="6"/>
        <v>71521810</v>
      </c>
      <c r="Q43" s="96">
        <f t="shared" si="6"/>
        <v>30511712</v>
      </c>
      <c r="R43" s="96">
        <f t="shared" si="6"/>
        <v>120878894</v>
      </c>
      <c r="S43" s="96">
        <f t="shared" si="6"/>
        <v>37170054</v>
      </c>
      <c r="T43" s="96">
        <f t="shared" si="6"/>
        <v>158048948</v>
      </c>
      <c r="U43" s="8" t="s">
        <v>262</v>
      </c>
    </row>
    <row r="44" spans="2:25" ht="19.5" customHeight="1" x14ac:dyDescent="0.3">
      <c r="M44" s="8" t="s">
        <v>263</v>
      </c>
      <c r="N44" s="96">
        <f>N39</f>
        <v>436436431</v>
      </c>
      <c r="O44" s="96">
        <f t="shared" ref="O44:T44" si="7">O39</f>
        <v>12916291</v>
      </c>
      <c r="P44" s="96">
        <f t="shared" si="7"/>
        <v>191606206</v>
      </c>
      <c r="Q44" s="96">
        <f t="shared" si="7"/>
        <v>49903925</v>
      </c>
      <c r="R44" s="96">
        <f t="shared" si="7"/>
        <v>628042637</v>
      </c>
      <c r="S44" s="96">
        <f t="shared" si="7"/>
        <v>62820216</v>
      </c>
      <c r="T44" s="96">
        <f t="shared" si="7"/>
        <v>690862853</v>
      </c>
      <c r="U44" s="8" t="s">
        <v>263</v>
      </c>
    </row>
    <row r="45" spans="2:25" ht="19.5" customHeight="1" x14ac:dyDescent="0.3">
      <c r="M45" s="8" t="s">
        <v>160</v>
      </c>
      <c r="N45" s="96">
        <f>SUM(N19,N21:N33)</f>
        <v>401524844</v>
      </c>
      <c r="O45" s="96">
        <f t="shared" ref="O45:T45" si="8">SUM(O19,O21:O33)</f>
        <v>11757975</v>
      </c>
      <c r="P45" s="96">
        <f t="shared" si="8"/>
        <v>124651831</v>
      </c>
      <c r="Q45" s="96">
        <f t="shared" si="8"/>
        <v>39105633</v>
      </c>
      <c r="R45" s="96">
        <f t="shared" si="8"/>
        <v>526176675</v>
      </c>
      <c r="S45" s="96">
        <f t="shared" si="8"/>
        <v>50863608</v>
      </c>
      <c r="T45" s="96">
        <f t="shared" si="8"/>
        <v>577040283</v>
      </c>
      <c r="U45" s="8" t="s">
        <v>160</v>
      </c>
    </row>
    <row r="48" spans="2:25" ht="19.5" customHeight="1" x14ac:dyDescent="0.35">
      <c r="M48" s="176"/>
    </row>
  </sheetData>
  <sheetProtection algorithmName="SHA-512" hashValue="FOiUVycz6+Y4EWEUSmH353ux0kCs5kiYWw6eG2DxaL7MiQispQ2y8vYkSk5FTN84w+RcxBBCbJ3x/sBu8mI8zQ==" saltValue="JnkOfVh83Wq9n7HPeY727g==" spinCount="100000" sheet="1" objects="1" scenarios="1"/>
  <mergeCells count="7">
    <mergeCell ref="B4:L4"/>
    <mergeCell ref="P4:Q4"/>
    <mergeCell ref="N4:O4"/>
    <mergeCell ref="R4:T4"/>
    <mergeCell ref="N41:O41"/>
    <mergeCell ref="P41:Q41"/>
    <mergeCell ref="R41:T41"/>
  </mergeCells>
  <pageMargins left="0.7" right="0.7" top="0.75" bottom="0.75" header="0.3" footer="0.3"/>
  <pageSetup paperSize="9" scale="42" orientation="landscape" r:id="rId1"/>
  <colBreaks count="1" manualBreakCount="1">
    <brk id="12" max="1048575" man="1"/>
  </col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tabColor rgb="FF92D050"/>
    <pageSetUpPr fitToPage="1"/>
  </sheetPr>
  <dimension ref="B2:L45"/>
  <sheetViews>
    <sheetView showGridLines="0" tabSelected="1" zoomScale="80" zoomScaleNormal="80" workbookViewId="0">
      <selection activeCell="C8" sqref="C8"/>
    </sheetView>
  </sheetViews>
  <sheetFormatPr defaultColWidth="9.453125" defaultRowHeight="14" x14ac:dyDescent="0.3"/>
  <cols>
    <col min="1" max="1" width="16.453125" style="4" customWidth="1"/>
    <col min="2" max="2" width="36.54296875" style="4" customWidth="1"/>
    <col min="3" max="12" width="23.54296875" style="4" customWidth="1"/>
    <col min="13" max="13" width="2.453125" style="4" customWidth="1"/>
    <col min="14" max="16384" width="9.453125" style="4"/>
  </cols>
  <sheetData>
    <row r="2" spans="2:12" ht="21" customHeight="1" x14ac:dyDescent="0.3"/>
    <row r="3" spans="2:12" ht="4.5" customHeight="1" x14ac:dyDescent="0.3"/>
    <row r="4" spans="2:12" ht="24" customHeight="1" x14ac:dyDescent="0.3">
      <c r="B4" s="287" t="s">
        <v>315</v>
      </c>
      <c r="C4" s="288"/>
      <c r="D4" s="288"/>
      <c r="E4" s="288"/>
      <c r="F4" s="288"/>
      <c r="G4" s="288"/>
      <c r="H4" s="288"/>
      <c r="I4" s="288"/>
      <c r="J4" s="288"/>
      <c r="K4" s="288"/>
      <c r="L4" s="289"/>
    </row>
    <row r="5" spans="2:12" ht="57.75" customHeight="1" x14ac:dyDescent="0.3">
      <c r="B5" s="144" t="s">
        <v>0</v>
      </c>
      <c r="C5" s="145" t="s">
        <v>232</v>
      </c>
      <c r="D5" s="145" t="s">
        <v>18</v>
      </c>
      <c r="E5" s="145" t="s">
        <v>233</v>
      </c>
      <c r="F5" s="145" t="s">
        <v>145</v>
      </c>
      <c r="G5" s="145" t="s">
        <v>234</v>
      </c>
      <c r="H5" s="145" t="s">
        <v>235</v>
      </c>
      <c r="I5" s="145" t="s">
        <v>21</v>
      </c>
      <c r="J5" s="145" t="s">
        <v>236</v>
      </c>
      <c r="K5" s="145" t="s">
        <v>90</v>
      </c>
      <c r="L5" s="145" t="s">
        <v>23</v>
      </c>
    </row>
    <row r="6" spans="2:12" ht="27" customHeight="1" x14ac:dyDescent="0.3">
      <c r="B6" s="146" t="s">
        <v>91</v>
      </c>
      <c r="C6" s="148">
        <v>500000</v>
      </c>
      <c r="D6" s="148">
        <v>987386</v>
      </c>
      <c r="E6" s="148">
        <v>450000</v>
      </c>
      <c r="F6" s="148">
        <v>1340290</v>
      </c>
      <c r="G6" s="148">
        <v>1250000</v>
      </c>
      <c r="H6" s="148">
        <v>2668000</v>
      </c>
      <c r="I6" s="148">
        <v>1700000</v>
      </c>
      <c r="J6" s="148">
        <v>800000</v>
      </c>
      <c r="K6" s="148">
        <v>400000</v>
      </c>
      <c r="L6" s="148">
        <v>300000</v>
      </c>
    </row>
    <row r="7" spans="2:12" ht="27" customHeight="1" x14ac:dyDescent="0.3">
      <c r="B7" s="146" t="s">
        <v>92</v>
      </c>
      <c r="C7" s="148">
        <v>660523</v>
      </c>
      <c r="D7" s="148">
        <v>0</v>
      </c>
      <c r="E7" s="148">
        <v>0</v>
      </c>
      <c r="F7" s="148">
        <v>0</v>
      </c>
      <c r="G7" s="148">
        <v>0</v>
      </c>
      <c r="H7" s="148">
        <v>0</v>
      </c>
      <c r="I7" s="148">
        <v>0</v>
      </c>
      <c r="J7" s="148">
        <v>0</v>
      </c>
      <c r="K7" s="148">
        <v>0</v>
      </c>
      <c r="L7" s="148">
        <v>0</v>
      </c>
    </row>
    <row r="8" spans="2:12" ht="27" customHeight="1" x14ac:dyDescent="0.3">
      <c r="B8" s="146" t="s">
        <v>93</v>
      </c>
      <c r="C8" s="148">
        <v>0</v>
      </c>
      <c r="D8" s="148">
        <v>20358</v>
      </c>
      <c r="E8" s="148">
        <v>40963</v>
      </c>
      <c r="F8" s="148">
        <v>0</v>
      </c>
      <c r="G8" s="148">
        <v>206620</v>
      </c>
      <c r="H8" s="148">
        <v>0</v>
      </c>
      <c r="I8" s="148">
        <v>0</v>
      </c>
      <c r="J8" s="148">
        <v>1201</v>
      </c>
      <c r="K8" s="148">
        <v>0</v>
      </c>
      <c r="L8" s="148">
        <v>-93266</v>
      </c>
    </row>
    <row r="9" spans="2:12" ht="27" customHeight="1" x14ac:dyDescent="0.3">
      <c r="B9" s="146" t="s">
        <v>94</v>
      </c>
      <c r="C9" s="148">
        <v>0</v>
      </c>
      <c r="D9" s="148">
        <v>0</v>
      </c>
      <c r="E9" s="148">
        <v>0</v>
      </c>
      <c r="F9" s="148">
        <v>0</v>
      </c>
      <c r="G9" s="148">
        <v>0</v>
      </c>
      <c r="H9" s="148">
        <v>0</v>
      </c>
      <c r="I9" s="148">
        <v>0</v>
      </c>
      <c r="J9" s="148">
        <v>0</v>
      </c>
      <c r="K9" s="148">
        <v>0</v>
      </c>
      <c r="L9" s="148">
        <v>0</v>
      </c>
    </row>
    <row r="10" spans="2:12" ht="27" customHeight="1" x14ac:dyDescent="0.3">
      <c r="B10" s="146" t="s">
        <v>95</v>
      </c>
      <c r="C10" s="148">
        <v>-92890</v>
      </c>
      <c r="D10" s="148">
        <v>542235</v>
      </c>
      <c r="E10" s="148">
        <v>1663142</v>
      </c>
      <c r="F10" s="148">
        <v>-334394</v>
      </c>
      <c r="G10" s="148">
        <v>3223908</v>
      </c>
      <c r="H10" s="148">
        <v>43046</v>
      </c>
      <c r="I10" s="148">
        <v>2597300</v>
      </c>
      <c r="J10" s="148">
        <v>444148</v>
      </c>
      <c r="K10" s="148">
        <v>447879</v>
      </c>
      <c r="L10" s="148">
        <v>767356</v>
      </c>
    </row>
    <row r="11" spans="2:12" ht="27" customHeight="1" x14ac:dyDescent="0.3">
      <c r="B11" s="147" t="s">
        <v>96</v>
      </c>
      <c r="C11" s="148">
        <v>0</v>
      </c>
      <c r="D11" s="148">
        <v>0</v>
      </c>
      <c r="E11" s="148">
        <v>0</v>
      </c>
      <c r="F11" s="148">
        <v>0</v>
      </c>
      <c r="G11" s="148">
        <v>-17429</v>
      </c>
      <c r="H11" s="148">
        <v>0</v>
      </c>
      <c r="I11" s="148">
        <v>-48346</v>
      </c>
      <c r="J11" s="148">
        <v>0</v>
      </c>
      <c r="K11" s="148">
        <v>2092</v>
      </c>
      <c r="L11" s="148">
        <v>0</v>
      </c>
    </row>
    <row r="12" spans="2:12" ht="27" customHeight="1" x14ac:dyDescent="0.3">
      <c r="B12" s="149" t="s">
        <v>97</v>
      </c>
      <c r="C12" s="149">
        <v>1067633</v>
      </c>
      <c r="D12" s="149">
        <v>1549979</v>
      </c>
      <c r="E12" s="149">
        <v>2154105</v>
      </c>
      <c r="F12" s="149">
        <v>1005896</v>
      </c>
      <c r="G12" s="149">
        <v>4663099</v>
      </c>
      <c r="H12" s="149">
        <v>2711046</v>
      </c>
      <c r="I12" s="149">
        <v>4248954</v>
      </c>
      <c r="J12" s="149">
        <v>1245349</v>
      </c>
      <c r="K12" s="149">
        <v>849971</v>
      </c>
      <c r="L12" s="149">
        <v>974090</v>
      </c>
    </row>
    <row r="13" spans="2:12" ht="27" customHeight="1" x14ac:dyDescent="0.3">
      <c r="B13" s="151" t="s">
        <v>98</v>
      </c>
      <c r="C13" s="148">
        <v>2272061</v>
      </c>
      <c r="D13" s="148">
        <v>1373605</v>
      </c>
      <c r="E13" s="148">
        <v>1107169</v>
      </c>
      <c r="F13" s="148">
        <v>346760</v>
      </c>
      <c r="G13" s="148">
        <v>8030056</v>
      </c>
      <c r="H13" s="148">
        <v>6095653</v>
      </c>
      <c r="I13" s="148">
        <v>7748822</v>
      </c>
      <c r="J13" s="148">
        <v>1108348</v>
      </c>
      <c r="K13" s="148">
        <v>541840</v>
      </c>
      <c r="L13" s="148">
        <v>3999405</v>
      </c>
    </row>
    <row r="14" spans="2:12" ht="27" customHeight="1" x14ac:dyDescent="0.3">
      <c r="B14" s="146" t="s">
        <v>99</v>
      </c>
      <c r="C14" s="148">
        <v>0</v>
      </c>
      <c r="D14" s="148">
        <v>0</v>
      </c>
      <c r="E14" s="148">
        <v>0</v>
      </c>
      <c r="F14" s="148">
        <v>0</v>
      </c>
      <c r="G14" s="148">
        <v>0</v>
      </c>
      <c r="H14" s="148">
        <v>0</v>
      </c>
      <c r="I14" s="148">
        <v>0</v>
      </c>
      <c r="J14" s="148">
        <v>0</v>
      </c>
      <c r="K14" s="148">
        <v>0</v>
      </c>
      <c r="L14" s="148">
        <v>0</v>
      </c>
    </row>
    <row r="15" spans="2:12" ht="27" customHeight="1" x14ac:dyDescent="0.3">
      <c r="B15" s="147" t="s">
        <v>100</v>
      </c>
      <c r="C15" s="148">
        <v>0</v>
      </c>
      <c r="D15" s="148">
        <v>0</v>
      </c>
      <c r="E15" s="148">
        <v>0</v>
      </c>
      <c r="F15" s="148">
        <v>0</v>
      </c>
      <c r="G15" s="148">
        <v>0</v>
      </c>
      <c r="H15" s="148">
        <v>0</v>
      </c>
      <c r="I15" s="148">
        <v>0</v>
      </c>
      <c r="J15" s="148">
        <v>0</v>
      </c>
      <c r="K15" s="148">
        <v>6053</v>
      </c>
      <c r="L15" s="148">
        <v>0</v>
      </c>
    </row>
    <row r="16" spans="2:12" ht="27" customHeight="1" x14ac:dyDescent="0.3">
      <c r="B16" s="146" t="s">
        <v>101</v>
      </c>
      <c r="C16" s="148">
        <v>708346</v>
      </c>
      <c r="D16" s="148">
        <v>237825</v>
      </c>
      <c r="E16" s="148">
        <v>2083393</v>
      </c>
      <c r="F16" s="148">
        <v>454491</v>
      </c>
      <c r="G16" s="148">
        <v>814697</v>
      </c>
      <c r="H16" s="148">
        <v>1690448</v>
      </c>
      <c r="I16" s="148">
        <v>511907</v>
      </c>
      <c r="J16" s="148">
        <v>274249</v>
      </c>
      <c r="K16" s="148">
        <v>210152</v>
      </c>
      <c r="L16" s="148">
        <v>266663</v>
      </c>
    </row>
    <row r="17" spans="2:12" ht="27" customHeight="1" thickBot="1" x14ac:dyDescent="0.35">
      <c r="B17" s="152" t="s">
        <v>102</v>
      </c>
      <c r="C17" s="152">
        <v>4048041</v>
      </c>
      <c r="D17" s="152">
        <v>3161408</v>
      </c>
      <c r="E17" s="152">
        <v>5344667</v>
      </c>
      <c r="F17" s="152">
        <v>1807147</v>
      </c>
      <c r="G17" s="152">
        <v>13507853</v>
      </c>
      <c r="H17" s="152">
        <v>10497147</v>
      </c>
      <c r="I17" s="152">
        <v>12509683</v>
      </c>
      <c r="J17" s="152">
        <v>2627946</v>
      </c>
      <c r="K17" s="152">
        <v>1608016</v>
      </c>
      <c r="L17" s="152">
        <v>5240158</v>
      </c>
    </row>
    <row r="18" spans="2:12" ht="27" customHeight="1" thickTop="1" x14ac:dyDescent="0.3">
      <c r="B18" s="151" t="s">
        <v>103</v>
      </c>
      <c r="C18" s="148">
        <v>0</v>
      </c>
      <c r="D18" s="148">
        <v>720173</v>
      </c>
      <c r="E18" s="148">
        <v>0</v>
      </c>
      <c r="F18" s="148">
        <v>0</v>
      </c>
      <c r="G18" s="148">
        <v>0</v>
      </c>
      <c r="H18" s="148">
        <v>0</v>
      </c>
      <c r="I18" s="148">
        <v>229768</v>
      </c>
      <c r="J18" s="148">
        <v>0</v>
      </c>
      <c r="K18" s="148">
        <v>0</v>
      </c>
      <c r="L18" s="148">
        <v>397000</v>
      </c>
    </row>
    <row r="19" spans="2:12" ht="27" customHeight="1" x14ac:dyDescent="0.3">
      <c r="B19" s="146" t="s">
        <v>104</v>
      </c>
      <c r="C19" s="148">
        <v>0</v>
      </c>
      <c r="D19" s="148">
        <v>531000</v>
      </c>
      <c r="E19" s="148">
        <v>0</v>
      </c>
      <c r="F19" s="148">
        <v>0</v>
      </c>
      <c r="G19" s="148">
        <v>1000000</v>
      </c>
      <c r="H19" s="148">
        <v>0</v>
      </c>
      <c r="I19" s="148">
        <v>1602000</v>
      </c>
      <c r="J19" s="148">
        <v>0</v>
      </c>
      <c r="K19" s="148">
        <v>832500</v>
      </c>
      <c r="L19" s="148">
        <v>1703394</v>
      </c>
    </row>
    <row r="20" spans="2:12" ht="27" customHeight="1" x14ac:dyDescent="0.3">
      <c r="B20" s="146" t="s">
        <v>105</v>
      </c>
      <c r="C20" s="148">
        <v>73566</v>
      </c>
      <c r="D20" s="148">
        <v>111619</v>
      </c>
      <c r="E20" s="148">
        <v>143664</v>
      </c>
      <c r="F20" s="148">
        <v>47594</v>
      </c>
      <c r="G20" s="148">
        <v>74563</v>
      </c>
      <c r="H20" s="148">
        <v>94692</v>
      </c>
      <c r="I20" s="148">
        <v>133652</v>
      </c>
      <c r="J20" s="148">
        <v>14956</v>
      </c>
      <c r="K20" s="148">
        <v>5090</v>
      </c>
      <c r="L20" s="148">
        <v>29709</v>
      </c>
    </row>
    <row r="21" spans="2:12" ht="27" customHeight="1" x14ac:dyDescent="0.3">
      <c r="B21" s="146" t="s">
        <v>106</v>
      </c>
      <c r="C21" s="148">
        <v>1004836</v>
      </c>
      <c r="D21" s="148">
        <v>507375</v>
      </c>
      <c r="E21" s="148">
        <v>3917390</v>
      </c>
      <c r="F21" s="148">
        <v>901501</v>
      </c>
      <c r="G21" s="148">
        <v>6124301</v>
      </c>
      <c r="H21" s="148">
        <v>6026157</v>
      </c>
      <c r="I21" s="148">
        <v>2508115</v>
      </c>
      <c r="J21" s="148">
        <v>990631</v>
      </c>
      <c r="K21" s="148">
        <v>112550</v>
      </c>
      <c r="L21" s="148">
        <v>841309</v>
      </c>
    </row>
    <row r="22" spans="2:12" ht="27" customHeight="1" x14ac:dyDescent="0.3">
      <c r="B22" s="146" t="s">
        <v>107</v>
      </c>
      <c r="C22" s="148">
        <v>0</v>
      </c>
      <c r="D22" s="148">
        <v>0</v>
      </c>
      <c r="E22" s="148">
        <v>0</v>
      </c>
      <c r="F22" s="148">
        <v>0</v>
      </c>
      <c r="G22" s="148">
        <v>28943</v>
      </c>
      <c r="H22" s="148">
        <v>0</v>
      </c>
      <c r="I22" s="148">
        <v>298625</v>
      </c>
      <c r="J22" s="148">
        <v>0</v>
      </c>
      <c r="K22" s="148">
        <v>0</v>
      </c>
      <c r="L22" s="148">
        <v>0</v>
      </c>
    </row>
    <row r="23" spans="2:12" ht="27" customHeight="1" x14ac:dyDescent="0.3">
      <c r="B23" s="146" t="s">
        <v>108</v>
      </c>
      <c r="C23" s="148">
        <v>0</v>
      </c>
      <c r="D23" s="148">
        <v>0</v>
      </c>
      <c r="E23" s="148">
        <v>0</v>
      </c>
      <c r="F23" s="148">
        <v>0</v>
      </c>
      <c r="G23" s="148">
        <v>627608</v>
      </c>
      <c r="H23" s="148">
        <v>0</v>
      </c>
      <c r="I23" s="148">
        <v>0</v>
      </c>
      <c r="J23" s="148">
        <v>0</v>
      </c>
      <c r="K23" s="148">
        <v>0</v>
      </c>
      <c r="L23" s="148">
        <v>536006</v>
      </c>
    </row>
    <row r="24" spans="2:12" ht="27" customHeight="1" x14ac:dyDescent="0.3">
      <c r="B24" s="146" t="s">
        <v>109</v>
      </c>
      <c r="C24" s="148">
        <v>111138</v>
      </c>
      <c r="D24" s="148">
        <v>0</v>
      </c>
      <c r="E24" s="148">
        <v>0</v>
      </c>
      <c r="F24" s="148">
        <v>0</v>
      </c>
      <c r="G24" s="148">
        <v>221068</v>
      </c>
      <c r="H24" s="148">
        <v>286480</v>
      </c>
      <c r="I24" s="148">
        <v>110515</v>
      </c>
      <c r="J24" s="148">
        <v>9004</v>
      </c>
      <c r="K24" s="148">
        <v>0</v>
      </c>
      <c r="L24" s="148">
        <v>0</v>
      </c>
    </row>
    <row r="25" spans="2:12" ht="27" customHeight="1" x14ac:dyDescent="0.3">
      <c r="B25" s="146" t="s">
        <v>110</v>
      </c>
      <c r="C25" s="148">
        <v>0</v>
      </c>
      <c r="D25" s="148">
        <v>0</v>
      </c>
      <c r="E25" s="148">
        <v>0</v>
      </c>
      <c r="F25" s="148">
        <v>0</v>
      </c>
      <c r="G25" s="148">
        <v>0</v>
      </c>
      <c r="H25" s="148">
        <v>0</v>
      </c>
      <c r="I25" s="148">
        <v>64662</v>
      </c>
      <c r="J25" s="148">
        <v>0</v>
      </c>
      <c r="K25" s="148">
        <v>0</v>
      </c>
      <c r="L25" s="148">
        <v>0</v>
      </c>
    </row>
    <row r="26" spans="2:12" ht="27" customHeight="1" x14ac:dyDescent="0.3">
      <c r="B26" s="146" t="s">
        <v>111</v>
      </c>
      <c r="C26" s="148">
        <v>0</v>
      </c>
      <c r="D26" s="148">
        <v>2350</v>
      </c>
      <c r="E26" s="148">
        <v>0</v>
      </c>
      <c r="F26" s="148">
        <v>0</v>
      </c>
      <c r="G26" s="148">
        <v>0</v>
      </c>
      <c r="H26" s="148">
        <v>0</v>
      </c>
      <c r="I26" s="148">
        <v>0</v>
      </c>
      <c r="J26" s="148">
        <v>0</v>
      </c>
      <c r="K26" s="148">
        <v>0</v>
      </c>
      <c r="L26" s="148">
        <v>0</v>
      </c>
    </row>
    <row r="27" spans="2:12" ht="27" customHeight="1" x14ac:dyDescent="0.3">
      <c r="B27" s="146" t="s">
        <v>112</v>
      </c>
      <c r="C27" s="148">
        <v>0</v>
      </c>
      <c r="D27" s="148">
        <v>2563</v>
      </c>
      <c r="E27" s="148">
        <v>0</v>
      </c>
      <c r="F27" s="148">
        <v>0</v>
      </c>
      <c r="G27" s="148">
        <v>1215947</v>
      </c>
      <c r="H27" s="148">
        <v>1154</v>
      </c>
      <c r="I27" s="148">
        <v>439501</v>
      </c>
      <c r="J27" s="148">
        <v>0</v>
      </c>
      <c r="K27" s="148">
        <v>0</v>
      </c>
      <c r="L27" s="148">
        <v>97520</v>
      </c>
    </row>
    <row r="28" spans="2:12" ht="27" customHeight="1" x14ac:dyDescent="0.3">
      <c r="B28" s="146" t="s">
        <v>113</v>
      </c>
      <c r="C28" s="148">
        <v>0</v>
      </c>
      <c r="D28" s="148">
        <v>0</v>
      </c>
      <c r="E28" s="148">
        <v>0</v>
      </c>
      <c r="F28" s="148">
        <v>0</v>
      </c>
      <c r="G28" s="148">
        <v>11658</v>
      </c>
      <c r="H28" s="148">
        <v>3944</v>
      </c>
      <c r="I28" s="148">
        <v>18212</v>
      </c>
      <c r="J28" s="148">
        <v>0</v>
      </c>
      <c r="K28" s="148">
        <v>932</v>
      </c>
      <c r="L28" s="148">
        <v>0</v>
      </c>
    </row>
    <row r="29" spans="2:12" ht="27" customHeight="1" x14ac:dyDescent="0.3">
      <c r="B29" s="146" t="s">
        <v>114</v>
      </c>
      <c r="C29" s="148">
        <v>0</v>
      </c>
      <c r="D29" s="148">
        <v>0</v>
      </c>
      <c r="E29" s="148">
        <v>0</v>
      </c>
      <c r="F29" s="148">
        <v>0</v>
      </c>
      <c r="G29" s="148">
        <v>0</v>
      </c>
      <c r="H29" s="148">
        <v>0</v>
      </c>
      <c r="I29" s="148">
        <v>0</v>
      </c>
      <c r="J29" s="148">
        <v>0</v>
      </c>
      <c r="K29" s="148">
        <v>0</v>
      </c>
      <c r="L29" s="148">
        <v>0</v>
      </c>
    </row>
    <row r="30" spans="2:12" ht="27" customHeight="1" x14ac:dyDescent="0.3">
      <c r="B30" s="146" t="s">
        <v>115</v>
      </c>
      <c r="C30" s="148">
        <v>0</v>
      </c>
      <c r="D30" s="148">
        <v>0</v>
      </c>
      <c r="E30" s="148">
        <v>0</v>
      </c>
      <c r="F30" s="148">
        <v>0</v>
      </c>
      <c r="G30" s="148">
        <v>0</v>
      </c>
      <c r="H30" s="148">
        <v>0</v>
      </c>
      <c r="I30" s="148">
        <v>0</v>
      </c>
      <c r="J30" s="148">
        <v>0</v>
      </c>
      <c r="K30" s="148">
        <v>0</v>
      </c>
      <c r="L30" s="148">
        <v>0</v>
      </c>
    </row>
    <row r="31" spans="2:12" ht="27" customHeight="1" x14ac:dyDescent="0.3">
      <c r="B31" s="146" t="s">
        <v>116</v>
      </c>
      <c r="C31" s="148">
        <v>0</v>
      </c>
      <c r="D31" s="148">
        <v>8959</v>
      </c>
      <c r="E31" s="148">
        <v>10836</v>
      </c>
      <c r="F31" s="148">
        <v>0</v>
      </c>
      <c r="G31" s="148">
        <v>39942</v>
      </c>
      <c r="H31" s="148">
        <v>0</v>
      </c>
      <c r="I31" s="148">
        <v>0</v>
      </c>
      <c r="J31" s="148">
        <v>6284</v>
      </c>
      <c r="K31" s="148">
        <v>0</v>
      </c>
      <c r="L31" s="148">
        <v>16203</v>
      </c>
    </row>
    <row r="32" spans="2:12" ht="27" customHeight="1" x14ac:dyDescent="0.3">
      <c r="B32" s="146" t="s">
        <v>117</v>
      </c>
      <c r="C32" s="148">
        <v>0</v>
      </c>
      <c r="D32" s="148">
        <v>0</v>
      </c>
      <c r="E32" s="148">
        <v>0</v>
      </c>
      <c r="F32" s="148">
        <v>0</v>
      </c>
      <c r="G32" s="148">
        <v>77841</v>
      </c>
      <c r="H32" s="148">
        <v>0</v>
      </c>
      <c r="I32" s="148">
        <v>62158</v>
      </c>
      <c r="J32" s="148">
        <v>2997</v>
      </c>
      <c r="K32" s="148">
        <v>0</v>
      </c>
      <c r="L32" s="148">
        <v>0</v>
      </c>
    </row>
    <row r="33" spans="2:12" ht="27" customHeight="1" x14ac:dyDescent="0.3">
      <c r="B33" s="146" t="s">
        <v>118</v>
      </c>
      <c r="C33" s="148">
        <v>999946</v>
      </c>
      <c r="D33" s="148">
        <v>326543</v>
      </c>
      <c r="E33" s="148">
        <v>3219</v>
      </c>
      <c r="F33" s="148">
        <v>230908</v>
      </c>
      <c r="G33" s="148">
        <v>1865231</v>
      </c>
      <c r="H33" s="148">
        <v>902817</v>
      </c>
      <c r="I33" s="148">
        <v>2459482</v>
      </c>
      <c r="J33" s="148">
        <v>190203</v>
      </c>
      <c r="K33" s="148">
        <v>3044</v>
      </c>
      <c r="L33" s="148">
        <v>410986</v>
      </c>
    </row>
    <row r="34" spans="2:12" ht="27" customHeight="1" x14ac:dyDescent="0.3">
      <c r="B34" s="146" t="s">
        <v>119</v>
      </c>
      <c r="C34" s="148">
        <v>410549</v>
      </c>
      <c r="D34" s="148">
        <v>77544</v>
      </c>
      <c r="E34" s="148">
        <v>176547</v>
      </c>
      <c r="F34" s="148">
        <v>116098</v>
      </c>
      <c r="G34" s="148">
        <v>147864</v>
      </c>
      <c r="H34" s="148">
        <v>373394</v>
      </c>
      <c r="I34" s="148">
        <v>8900</v>
      </c>
      <c r="J34" s="148">
        <v>20599</v>
      </c>
      <c r="K34" s="148">
        <v>5042</v>
      </c>
      <c r="L34" s="148">
        <v>766230</v>
      </c>
    </row>
    <row r="35" spans="2:12" ht="27" customHeight="1" x14ac:dyDescent="0.3">
      <c r="B35" s="146" t="s">
        <v>120</v>
      </c>
      <c r="C35" s="148">
        <v>386223</v>
      </c>
      <c r="D35" s="148">
        <v>640010</v>
      </c>
      <c r="E35" s="148">
        <v>893065</v>
      </c>
      <c r="F35" s="148">
        <v>98294</v>
      </c>
      <c r="G35" s="148">
        <v>1127653</v>
      </c>
      <c r="H35" s="148">
        <v>1442052</v>
      </c>
      <c r="I35" s="148">
        <v>2772475</v>
      </c>
      <c r="J35" s="148">
        <v>816685</v>
      </c>
      <c r="K35" s="148">
        <v>442470</v>
      </c>
      <c r="L35" s="148">
        <v>118059</v>
      </c>
    </row>
    <row r="36" spans="2:12" ht="27" customHeight="1" x14ac:dyDescent="0.3">
      <c r="B36" s="146" t="s">
        <v>121</v>
      </c>
      <c r="C36" s="148">
        <v>588848</v>
      </c>
      <c r="D36" s="148">
        <v>21882</v>
      </c>
      <c r="E36" s="148">
        <v>75430</v>
      </c>
      <c r="F36" s="148">
        <v>43924</v>
      </c>
      <c r="G36" s="148">
        <v>8469</v>
      </c>
      <c r="H36" s="148">
        <v>0</v>
      </c>
      <c r="I36" s="148">
        <v>698200</v>
      </c>
      <c r="J36" s="148">
        <v>0</v>
      </c>
      <c r="K36" s="148">
        <v>91783</v>
      </c>
      <c r="L36" s="148">
        <v>0</v>
      </c>
    </row>
    <row r="37" spans="2:12" ht="27" customHeight="1" x14ac:dyDescent="0.3">
      <c r="B37" s="147" t="s">
        <v>122</v>
      </c>
      <c r="C37" s="148">
        <v>237577</v>
      </c>
      <c r="D37" s="148">
        <v>187884</v>
      </c>
      <c r="E37" s="148">
        <v>114418</v>
      </c>
      <c r="F37" s="148">
        <v>10065</v>
      </c>
      <c r="G37" s="148">
        <v>689222</v>
      </c>
      <c r="H37" s="148">
        <v>758250</v>
      </c>
      <c r="I37" s="148">
        <v>999431</v>
      </c>
      <c r="J37" s="148">
        <v>378180</v>
      </c>
      <c r="K37" s="148">
        <v>95343</v>
      </c>
      <c r="L37" s="148">
        <v>265235</v>
      </c>
    </row>
    <row r="38" spans="2:12" ht="27" customHeight="1" x14ac:dyDescent="0.3">
      <c r="B38" s="146" t="s">
        <v>123</v>
      </c>
      <c r="C38" s="148">
        <v>235356</v>
      </c>
      <c r="D38" s="148">
        <v>23506</v>
      </c>
      <c r="E38" s="148">
        <v>10097</v>
      </c>
      <c r="F38" s="148">
        <v>358762</v>
      </c>
      <c r="G38" s="148">
        <v>247543</v>
      </c>
      <c r="H38" s="148">
        <v>608208</v>
      </c>
      <c r="I38" s="148">
        <v>103986</v>
      </c>
      <c r="J38" s="148">
        <v>198407</v>
      </c>
      <c r="K38" s="148">
        <v>19261</v>
      </c>
      <c r="L38" s="148">
        <v>58507</v>
      </c>
    </row>
    <row r="39" spans="2:12" ht="27" customHeight="1" thickBot="1" x14ac:dyDescent="0.35">
      <c r="B39" s="152" t="s">
        <v>124</v>
      </c>
      <c r="C39" s="152">
        <v>4048041</v>
      </c>
      <c r="D39" s="152">
        <v>3161408</v>
      </c>
      <c r="E39" s="152">
        <v>5344667</v>
      </c>
      <c r="F39" s="152">
        <v>1807147</v>
      </c>
      <c r="G39" s="152">
        <v>13507853</v>
      </c>
      <c r="H39" s="152">
        <v>10497147</v>
      </c>
      <c r="I39" s="152">
        <v>12509683</v>
      </c>
      <c r="J39" s="152">
        <v>2627946</v>
      </c>
      <c r="K39" s="152">
        <v>1608016</v>
      </c>
      <c r="L39" s="152">
        <v>5240158</v>
      </c>
    </row>
    <row r="40" spans="2:12" ht="14.5" thickTop="1" x14ac:dyDescent="0.3">
      <c r="B40" s="255" t="s">
        <v>237</v>
      </c>
      <c r="C40" s="255"/>
      <c r="D40" s="255"/>
      <c r="E40" s="255"/>
      <c r="F40" s="255"/>
      <c r="G40" s="255"/>
      <c r="H40" s="255"/>
      <c r="I40" s="255"/>
      <c r="J40" s="255"/>
      <c r="K40" s="286" t="s">
        <v>134</v>
      </c>
      <c r="L40" s="286"/>
    </row>
    <row r="41" spans="2:12" x14ac:dyDescent="0.3">
      <c r="C41" s="17"/>
      <c r="D41" s="17"/>
      <c r="E41" s="17"/>
      <c r="F41" s="17"/>
      <c r="G41" s="17"/>
      <c r="H41" s="17"/>
      <c r="I41" s="17"/>
      <c r="J41" s="17"/>
      <c r="K41" s="17"/>
      <c r="L41" s="17"/>
    </row>
    <row r="42" spans="2:12" x14ac:dyDescent="0.3">
      <c r="C42" s="17"/>
      <c r="D42" s="17"/>
      <c r="E42" s="17"/>
      <c r="F42" s="17"/>
      <c r="G42" s="17"/>
      <c r="H42" s="17"/>
      <c r="I42" s="17"/>
      <c r="J42" s="17"/>
      <c r="K42" s="17"/>
      <c r="L42" s="17"/>
    </row>
    <row r="43" spans="2:12" x14ac:dyDescent="0.3">
      <c r="C43" s="17"/>
      <c r="D43" s="17"/>
      <c r="E43" s="17"/>
      <c r="F43" s="17"/>
      <c r="G43" s="17"/>
      <c r="H43" s="17"/>
      <c r="I43" s="17"/>
      <c r="J43" s="17"/>
      <c r="K43" s="17"/>
      <c r="L43" s="17"/>
    </row>
    <row r="45" spans="2:12" x14ac:dyDescent="0.3">
      <c r="C45" s="16"/>
    </row>
  </sheetData>
  <sheetProtection algorithmName="SHA-512" hashValue="4rFPdOAclLMcR7fSH1zaxaRU4UROEC4ynDzClo7nQ9pCHyrEGOZjitr7kw9eIPskR6l80orolf6GsqJUC59yWQ==" saltValue="342+QoqNm0NIvvgH8Hcozw==" spinCount="100000" sheet="1" objects="1" scenarios="1"/>
  <mergeCells count="3">
    <mergeCell ref="B4:L4"/>
    <mergeCell ref="B40:J40"/>
    <mergeCell ref="K40:L40"/>
  </mergeCells>
  <pageMargins left="0.7" right="0.7" top="0.75" bottom="0.75" header="0.3" footer="0.3"/>
  <pageSetup paperSize="9" scale="43"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tabColor rgb="FF92D050"/>
    <pageSetUpPr fitToPage="1"/>
  </sheetPr>
  <dimension ref="B3:M44"/>
  <sheetViews>
    <sheetView showGridLines="0" topLeftCell="A25" zoomScale="80" zoomScaleNormal="80" workbookViewId="0">
      <selection activeCell="B3" sqref="B3:M40"/>
    </sheetView>
  </sheetViews>
  <sheetFormatPr defaultColWidth="9.453125" defaultRowHeight="14" x14ac:dyDescent="0.3"/>
  <cols>
    <col min="1" max="1" width="16.453125" style="4" customWidth="1"/>
    <col min="2" max="2" width="34" style="4" customWidth="1"/>
    <col min="3" max="13" width="21.54296875" style="4" customWidth="1"/>
    <col min="14" max="14" width="1.54296875" style="4" customWidth="1"/>
    <col min="15" max="16384" width="9.453125" style="4"/>
  </cols>
  <sheetData>
    <row r="3" spans="2:13" x14ac:dyDescent="0.3">
      <c r="B3" s="296" t="s">
        <v>125</v>
      </c>
      <c r="C3" s="296"/>
      <c r="D3" s="296"/>
      <c r="E3" s="296"/>
      <c r="F3" s="296"/>
      <c r="G3" s="296"/>
      <c r="H3" s="296"/>
      <c r="I3" s="296"/>
      <c r="J3" s="296"/>
      <c r="K3" s="296"/>
      <c r="L3" s="296"/>
      <c r="M3" s="296"/>
    </row>
    <row r="4" spans="2:13" ht="25.5" customHeight="1" x14ac:dyDescent="0.3">
      <c r="B4" s="287" t="s">
        <v>316</v>
      </c>
      <c r="C4" s="288"/>
      <c r="D4" s="288"/>
      <c r="E4" s="288"/>
      <c r="F4" s="288"/>
      <c r="G4" s="288"/>
      <c r="H4" s="288"/>
      <c r="I4" s="288"/>
      <c r="J4" s="288"/>
      <c r="K4" s="288"/>
      <c r="L4" s="288"/>
      <c r="M4" s="289"/>
    </row>
    <row r="5" spans="2:13" ht="57" customHeight="1" x14ac:dyDescent="0.3">
      <c r="B5" s="144" t="s">
        <v>0</v>
      </c>
      <c r="C5" s="145" t="s">
        <v>238</v>
      </c>
      <c r="D5" s="145" t="s">
        <v>239</v>
      </c>
      <c r="E5" s="145" t="s">
        <v>54</v>
      </c>
      <c r="F5" s="145" t="s">
        <v>240</v>
      </c>
      <c r="G5" s="145" t="s">
        <v>241</v>
      </c>
      <c r="H5" s="145" t="s">
        <v>257</v>
      </c>
      <c r="I5" s="145" t="s">
        <v>242</v>
      </c>
      <c r="J5" s="145" t="s">
        <v>243</v>
      </c>
      <c r="K5" s="145" t="s">
        <v>244</v>
      </c>
      <c r="L5" s="145" t="s">
        <v>31</v>
      </c>
      <c r="M5" s="145" t="s">
        <v>32</v>
      </c>
    </row>
    <row r="6" spans="2:13" ht="30" customHeight="1" x14ac:dyDescent="0.3">
      <c r="B6" s="147" t="s">
        <v>91</v>
      </c>
      <c r="C6" s="10">
        <v>1000000</v>
      </c>
      <c r="D6" s="10">
        <v>600000</v>
      </c>
      <c r="E6" s="10">
        <v>660000</v>
      </c>
      <c r="F6" s="10">
        <v>700000</v>
      </c>
      <c r="G6" s="10">
        <v>550000</v>
      </c>
      <c r="H6" s="10">
        <v>1000000</v>
      </c>
      <c r="I6" s="10">
        <v>500000</v>
      </c>
      <c r="J6" s="10">
        <v>1000000</v>
      </c>
      <c r="K6" s="10">
        <v>500000</v>
      </c>
      <c r="L6" s="10">
        <v>0</v>
      </c>
      <c r="M6" s="10">
        <v>2000000</v>
      </c>
    </row>
    <row r="7" spans="2:13" ht="30" customHeight="1" x14ac:dyDescent="0.3">
      <c r="B7" s="146" t="s">
        <v>92</v>
      </c>
      <c r="C7" s="10">
        <v>0</v>
      </c>
      <c r="D7" s="10">
        <v>0</v>
      </c>
      <c r="E7" s="10">
        <v>512139</v>
      </c>
      <c r="F7" s="10">
        <v>0</v>
      </c>
      <c r="G7" s="10">
        <v>0</v>
      </c>
      <c r="H7" s="10">
        <v>10871</v>
      </c>
      <c r="I7" s="10">
        <v>0</v>
      </c>
      <c r="J7" s="10">
        <v>0</v>
      </c>
      <c r="K7" s="10">
        <v>0</v>
      </c>
      <c r="L7" s="10">
        <v>0</v>
      </c>
      <c r="M7" s="10">
        <v>0</v>
      </c>
    </row>
    <row r="8" spans="2:13" ht="30" customHeight="1" x14ac:dyDescent="0.3">
      <c r="B8" s="146" t="s">
        <v>93</v>
      </c>
      <c r="C8" s="10">
        <v>299955</v>
      </c>
      <c r="D8" s="10">
        <v>101899</v>
      </c>
      <c r="E8" s="10">
        <v>256865</v>
      </c>
      <c r="F8" s="10">
        <v>854966</v>
      </c>
      <c r="G8" s="10">
        <v>617992</v>
      </c>
      <c r="H8" s="10">
        <v>0</v>
      </c>
      <c r="I8" s="10">
        <v>0</v>
      </c>
      <c r="J8" s="10">
        <v>-3317</v>
      </c>
      <c r="K8" s="10">
        <v>348572</v>
      </c>
      <c r="L8" s="10">
        <v>0</v>
      </c>
      <c r="M8" s="10">
        <v>-340339</v>
      </c>
    </row>
    <row r="9" spans="2:13" ht="30" customHeight="1" x14ac:dyDescent="0.3">
      <c r="B9" s="146" t="s">
        <v>94</v>
      </c>
      <c r="C9" s="10">
        <v>0</v>
      </c>
      <c r="D9" s="10">
        <v>0</v>
      </c>
      <c r="E9" s="10">
        <v>0</v>
      </c>
      <c r="F9" s="10">
        <v>0</v>
      </c>
      <c r="G9" s="10">
        <v>0</v>
      </c>
      <c r="H9" s="10">
        <v>0</v>
      </c>
      <c r="I9" s="10">
        <v>0</v>
      </c>
      <c r="J9" s="10">
        <v>0</v>
      </c>
      <c r="K9" s="10">
        <v>0</v>
      </c>
      <c r="L9" s="10">
        <v>0</v>
      </c>
      <c r="M9" s="10">
        <v>0</v>
      </c>
    </row>
    <row r="10" spans="2:13" ht="30" customHeight="1" x14ac:dyDescent="0.3">
      <c r="B10" s="146" t="s">
        <v>95</v>
      </c>
      <c r="C10" s="10">
        <v>2617002</v>
      </c>
      <c r="D10" s="10">
        <v>500668</v>
      </c>
      <c r="E10" s="10">
        <v>122230</v>
      </c>
      <c r="F10" s="10">
        <v>2702728</v>
      </c>
      <c r="G10" s="10">
        <v>825287</v>
      </c>
      <c r="H10" s="10">
        <v>80012</v>
      </c>
      <c r="I10" s="10">
        <v>2801315</v>
      </c>
      <c r="J10" s="10">
        <v>3679841</v>
      </c>
      <c r="K10" s="10">
        <v>60148</v>
      </c>
      <c r="L10" s="10">
        <v>0</v>
      </c>
      <c r="M10" s="10">
        <v>5436567</v>
      </c>
    </row>
    <row r="11" spans="2:13" ht="30" customHeight="1" x14ac:dyDescent="0.3">
      <c r="B11" s="146" t="s">
        <v>96</v>
      </c>
      <c r="C11" s="10">
        <v>4218</v>
      </c>
      <c r="D11" s="10">
        <v>0</v>
      </c>
      <c r="E11" s="10">
        <v>0</v>
      </c>
      <c r="F11" s="10">
        <v>309723</v>
      </c>
      <c r="G11" s="10">
        <v>36824</v>
      </c>
      <c r="H11" s="10">
        <v>0</v>
      </c>
      <c r="I11" s="10">
        <v>0</v>
      </c>
      <c r="J11" s="10">
        <v>0</v>
      </c>
      <c r="K11" s="10">
        <v>0</v>
      </c>
      <c r="L11" s="10">
        <v>0</v>
      </c>
      <c r="M11" s="10">
        <v>0</v>
      </c>
    </row>
    <row r="12" spans="2:13" ht="30" customHeight="1" x14ac:dyDescent="0.3">
      <c r="B12" s="149" t="s">
        <v>97</v>
      </c>
      <c r="C12" s="149">
        <v>3921175</v>
      </c>
      <c r="D12" s="149">
        <v>1202567</v>
      </c>
      <c r="E12" s="149">
        <v>1551233</v>
      </c>
      <c r="F12" s="149">
        <v>4567417</v>
      </c>
      <c r="G12" s="149">
        <v>2030103</v>
      </c>
      <c r="H12" s="149">
        <v>1090883</v>
      </c>
      <c r="I12" s="149">
        <v>3301315</v>
      </c>
      <c r="J12" s="149">
        <v>4676524</v>
      </c>
      <c r="K12" s="149">
        <v>908720</v>
      </c>
      <c r="L12" s="149">
        <v>0</v>
      </c>
      <c r="M12" s="149">
        <v>7096228</v>
      </c>
    </row>
    <row r="13" spans="2:13" ht="30" customHeight="1" x14ac:dyDescent="0.3">
      <c r="B13" s="146" t="s">
        <v>98</v>
      </c>
      <c r="C13" s="10">
        <v>3113699</v>
      </c>
      <c r="D13" s="10">
        <v>1881155</v>
      </c>
      <c r="E13" s="10">
        <v>2304311</v>
      </c>
      <c r="F13" s="10">
        <v>5114558</v>
      </c>
      <c r="G13" s="10">
        <v>4348211</v>
      </c>
      <c r="H13" s="10">
        <v>272707</v>
      </c>
      <c r="I13" s="10">
        <v>3840362</v>
      </c>
      <c r="J13" s="10">
        <v>4510532</v>
      </c>
      <c r="K13" s="10">
        <v>956265</v>
      </c>
      <c r="L13" s="10">
        <v>0</v>
      </c>
      <c r="M13" s="10">
        <v>6265119</v>
      </c>
    </row>
    <row r="14" spans="2:13" ht="30" customHeight="1" x14ac:dyDescent="0.3">
      <c r="B14" s="146" t="s">
        <v>99</v>
      </c>
      <c r="C14" s="10">
        <v>0</v>
      </c>
      <c r="D14" s="10">
        <v>0</v>
      </c>
      <c r="E14" s="10">
        <v>0</v>
      </c>
      <c r="F14" s="10">
        <v>0</v>
      </c>
      <c r="G14" s="10">
        <v>0</v>
      </c>
      <c r="H14" s="10">
        <v>0</v>
      </c>
      <c r="I14" s="10">
        <v>0</v>
      </c>
      <c r="J14" s="10">
        <v>0</v>
      </c>
      <c r="K14" s="10">
        <v>0</v>
      </c>
      <c r="L14" s="10">
        <v>0</v>
      </c>
      <c r="M14" s="10">
        <v>0</v>
      </c>
    </row>
    <row r="15" spans="2:13" ht="30" customHeight="1" x14ac:dyDescent="0.3">
      <c r="B15" s="146" t="s">
        <v>100</v>
      </c>
      <c r="C15" s="10">
        <v>119483</v>
      </c>
      <c r="D15" s="10">
        <v>0</v>
      </c>
      <c r="E15" s="10">
        <v>0</v>
      </c>
      <c r="F15" s="10">
        <v>0</v>
      </c>
      <c r="G15" s="10">
        <v>3700</v>
      </c>
      <c r="H15" s="10">
        <v>0</v>
      </c>
      <c r="I15" s="10">
        <v>0</v>
      </c>
      <c r="J15" s="10">
        <v>423484</v>
      </c>
      <c r="K15" s="10">
        <v>34172</v>
      </c>
      <c r="L15" s="10">
        <v>0</v>
      </c>
      <c r="M15" s="10">
        <v>0</v>
      </c>
    </row>
    <row r="16" spans="2:13" ht="30" customHeight="1" x14ac:dyDescent="0.3">
      <c r="B16" s="146" t="s">
        <v>101</v>
      </c>
      <c r="C16" s="10">
        <v>952039</v>
      </c>
      <c r="D16" s="10">
        <v>125298</v>
      </c>
      <c r="E16" s="10">
        <v>1251462</v>
      </c>
      <c r="F16" s="10">
        <v>1601715</v>
      </c>
      <c r="G16" s="10">
        <v>499695</v>
      </c>
      <c r="H16" s="10">
        <v>52108</v>
      </c>
      <c r="I16" s="10">
        <v>968337</v>
      </c>
      <c r="J16" s="10">
        <v>971571</v>
      </c>
      <c r="K16" s="10">
        <v>23202</v>
      </c>
      <c r="L16" s="10">
        <v>0</v>
      </c>
      <c r="M16" s="10">
        <v>1398110</v>
      </c>
    </row>
    <row r="17" spans="2:13" ht="30" customHeight="1" thickBot="1" x14ac:dyDescent="0.35">
      <c r="B17" s="152" t="s">
        <v>102</v>
      </c>
      <c r="C17" s="152">
        <v>8106395</v>
      </c>
      <c r="D17" s="152">
        <v>3209020</v>
      </c>
      <c r="E17" s="152">
        <v>5107006</v>
      </c>
      <c r="F17" s="152">
        <v>11283690</v>
      </c>
      <c r="G17" s="152">
        <v>6881709</v>
      </c>
      <c r="H17" s="152">
        <v>1415698</v>
      </c>
      <c r="I17" s="152">
        <v>8110014</v>
      </c>
      <c r="J17" s="152">
        <v>10582110</v>
      </c>
      <c r="K17" s="152">
        <v>1922359</v>
      </c>
      <c r="L17" s="152">
        <v>0</v>
      </c>
      <c r="M17" s="152">
        <v>14759457</v>
      </c>
    </row>
    <row r="18" spans="2:13" ht="30" customHeight="1" thickTop="1" x14ac:dyDescent="0.3">
      <c r="B18" s="151" t="s">
        <v>103</v>
      </c>
      <c r="C18" s="10">
        <v>487913</v>
      </c>
      <c r="D18" s="10">
        <v>272117</v>
      </c>
      <c r="E18" s="10">
        <v>354250</v>
      </c>
      <c r="F18" s="10">
        <v>1163250</v>
      </c>
      <c r="G18" s="10">
        <v>497532</v>
      </c>
      <c r="H18" s="10">
        <v>30884</v>
      </c>
      <c r="I18" s="10">
        <v>0</v>
      </c>
      <c r="J18" s="10">
        <v>0</v>
      </c>
      <c r="K18" s="10">
        <v>134070</v>
      </c>
      <c r="L18" s="10">
        <v>0</v>
      </c>
      <c r="M18" s="10">
        <v>0</v>
      </c>
    </row>
    <row r="19" spans="2:13" ht="30" customHeight="1" x14ac:dyDescent="0.3">
      <c r="B19" s="146" t="s">
        <v>104</v>
      </c>
      <c r="C19" s="10">
        <v>825183</v>
      </c>
      <c r="D19" s="10">
        <v>1015883</v>
      </c>
      <c r="E19" s="10">
        <v>1532000</v>
      </c>
      <c r="F19" s="10">
        <v>1576163</v>
      </c>
      <c r="G19" s="10">
        <v>1012000</v>
      </c>
      <c r="H19" s="10">
        <v>0</v>
      </c>
      <c r="I19" s="10">
        <v>0</v>
      </c>
      <c r="J19" s="10">
        <v>2757160</v>
      </c>
      <c r="K19" s="10">
        <v>313430</v>
      </c>
      <c r="L19" s="10">
        <v>0</v>
      </c>
      <c r="M19" s="10">
        <v>0</v>
      </c>
    </row>
    <row r="20" spans="2:13" ht="30" customHeight="1" x14ac:dyDescent="0.3">
      <c r="B20" s="146" t="s">
        <v>105</v>
      </c>
      <c r="C20" s="10">
        <v>10109</v>
      </c>
      <c r="D20" s="10">
        <v>8826</v>
      </c>
      <c r="E20" s="10">
        <v>32879</v>
      </c>
      <c r="F20" s="10">
        <v>44871</v>
      </c>
      <c r="G20" s="10">
        <v>267167</v>
      </c>
      <c r="H20" s="10">
        <v>7594</v>
      </c>
      <c r="I20" s="10">
        <v>61979</v>
      </c>
      <c r="J20" s="10">
        <v>68572</v>
      </c>
      <c r="K20" s="10">
        <v>31440</v>
      </c>
      <c r="L20" s="10">
        <v>0</v>
      </c>
      <c r="M20" s="10">
        <v>51983</v>
      </c>
    </row>
    <row r="21" spans="2:13" ht="30" customHeight="1" x14ac:dyDescent="0.3">
      <c r="B21" s="146" t="s">
        <v>106</v>
      </c>
      <c r="C21" s="10">
        <v>2187651</v>
      </c>
      <c r="D21" s="10">
        <v>934952</v>
      </c>
      <c r="E21" s="10">
        <v>1137625</v>
      </c>
      <c r="F21" s="10">
        <v>3573748</v>
      </c>
      <c r="G21" s="10">
        <v>974959</v>
      </c>
      <c r="H21" s="10">
        <v>969196</v>
      </c>
      <c r="I21" s="10">
        <v>3561572</v>
      </c>
      <c r="J21" s="10">
        <v>4527788</v>
      </c>
      <c r="K21" s="10">
        <v>284518</v>
      </c>
      <c r="L21" s="10">
        <v>0</v>
      </c>
      <c r="M21" s="10">
        <v>3302430</v>
      </c>
    </row>
    <row r="22" spans="2:13" ht="30" customHeight="1" x14ac:dyDescent="0.3">
      <c r="B22" s="146" t="s">
        <v>107</v>
      </c>
      <c r="C22" s="10">
        <v>0</v>
      </c>
      <c r="D22" s="10">
        <v>0</v>
      </c>
      <c r="E22" s="10">
        <v>0</v>
      </c>
      <c r="F22" s="10">
        <v>0</v>
      </c>
      <c r="G22" s="10">
        <v>0</v>
      </c>
      <c r="H22" s="10">
        <v>0</v>
      </c>
      <c r="I22" s="10">
        <v>0</v>
      </c>
      <c r="J22" s="10">
        <v>49681</v>
      </c>
      <c r="K22" s="10">
        <v>0</v>
      </c>
      <c r="L22" s="10">
        <v>0</v>
      </c>
      <c r="M22" s="10">
        <v>0</v>
      </c>
    </row>
    <row r="23" spans="2:13" ht="30" customHeight="1" x14ac:dyDescent="0.3">
      <c r="B23" s="146" t="s">
        <v>108</v>
      </c>
      <c r="C23" s="10">
        <v>0</v>
      </c>
      <c r="D23" s="10">
        <v>0</v>
      </c>
      <c r="E23" s="10">
        <v>0</v>
      </c>
      <c r="F23" s="10">
        <v>376109</v>
      </c>
      <c r="G23" s="10">
        <v>86571</v>
      </c>
      <c r="H23" s="10">
        <v>0</v>
      </c>
      <c r="I23" s="10">
        <v>146557</v>
      </c>
      <c r="J23" s="10">
        <v>50147</v>
      </c>
      <c r="K23" s="10">
        <v>0</v>
      </c>
      <c r="L23" s="10">
        <v>0</v>
      </c>
      <c r="M23" s="10">
        <v>2069908</v>
      </c>
    </row>
    <row r="24" spans="2:13" ht="30" customHeight="1" x14ac:dyDescent="0.3">
      <c r="B24" s="146" t="s">
        <v>109</v>
      </c>
      <c r="C24" s="10">
        <v>221334</v>
      </c>
      <c r="D24" s="10">
        <v>0</v>
      </c>
      <c r="E24" s="10">
        <v>27206</v>
      </c>
      <c r="F24" s="10">
        <v>80329</v>
      </c>
      <c r="G24" s="10">
        <v>24300</v>
      </c>
      <c r="H24" s="10">
        <v>0</v>
      </c>
      <c r="I24" s="10">
        <v>39299</v>
      </c>
      <c r="J24" s="10">
        <v>222244</v>
      </c>
      <c r="K24" s="10">
        <v>0</v>
      </c>
      <c r="L24" s="10">
        <v>0</v>
      </c>
      <c r="M24" s="10">
        <v>3690</v>
      </c>
    </row>
    <row r="25" spans="2:13" ht="30" customHeight="1" x14ac:dyDescent="0.3">
      <c r="B25" s="146" t="s">
        <v>110</v>
      </c>
      <c r="C25" s="10">
        <v>0</v>
      </c>
      <c r="D25" s="10">
        <v>0</v>
      </c>
      <c r="E25" s="10">
        <v>0</v>
      </c>
      <c r="F25" s="10">
        <v>0</v>
      </c>
      <c r="G25" s="10">
        <v>0</v>
      </c>
      <c r="H25" s="10">
        <v>0</v>
      </c>
      <c r="I25" s="10">
        <v>0</v>
      </c>
      <c r="J25" s="10">
        <v>0</v>
      </c>
      <c r="K25" s="10">
        <v>0</v>
      </c>
      <c r="L25" s="10">
        <v>0</v>
      </c>
      <c r="M25" s="10">
        <v>0</v>
      </c>
    </row>
    <row r="26" spans="2:13" ht="30" customHeight="1" x14ac:dyDescent="0.3">
      <c r="B26" s="146" t="s">
        <v>111</v>
      </c>
      <c r="C26" s="10">
        <v>0</v>
      </c>
      <c r="D26" s="10">
        <v>0</v>
      </c>
      <c r="E26" s="10">
        <v>0</v>
      </c>
      <c r="F26" s="10">
        <v>0</v>
      </c>
      <c r="G26" s="10">
        <v>0</v>
      </c>
      <c r="H26" s="10">
        <v>0</v>
      </c>
      <c r="I26" s="10">
        <v>0</v>
      </c>
      <c r="J26" s="10">
        <v>0</v>
      </c>
      <c r="K26" s="10">
        <v>0</v>
      </c>
      <c r="L26" s="10">
        <v>0</v>
      </c>
      <c r="M26" s="10">
        <v>0</v>
      </c>
    </row>
    <row r="27" spans="2:13" ht="30" customHeight="1" x14ac:dyDescent="0.3">
      <c r="B27" s="146" t="s">
        <v>112</v>
      </c>
      <c r="C27" s="10">
        <v>38750</v>
      </c>
      <c r="D27" s="10">
        <v>60509</v>
      </c>
      <c r="E27" s="10">
        <v>0</v>
      </c>
      <c r="F27" s="10">
        <v>433597</v>
      </c>
      <c r="G27" s="10">
        <v>140895</v>
      </c>
      <c r="H27" s="10">
        <v>0</v>
      </c>
      <c r="I27" s="10">
        <v>21485</v>
      </c>
      <c r="J27" s="10">
        <v>859792</v>
      </c>
      <c r="K27" s="10">
        <v>57094</v>
      </c>
      <c r="L27" s="10">
        <v>0</v>
      </c>
      <c r="M27" s="10">
        <v>1116577</v>
      </c>
    </row>
    <row r="28" spans="2:13" ht="30" customHeight="1" x14ac:dyDescent="0.3">
      <c r="B28" s="146" t="s">
        <v>113</v>
      </c>
      <c r="C28" s="10">
        <v>0</v>
      </c>
      <c r="D28" s="10">
        <v>0</v>
      </c>
      <c r="E28" s="10">
        <v>0</v>
      </c>
      <c r="F28" s="10">
        <v>337803</v>
      </c>
      <c r="G28" s="10">
        <v>7596</v>
      </c>
      <c r="H28" s="10">
        <v>0</v>
      </c>
      <c r="I28" s="10">
        <v>0</v>
      </c>
      <c r="J28" s="10">
        <v>6471</v>
      </c>
      <c r="K28" s="10">
        <v>0</v>
      </c>
      <c r="L28" s="10">
        <v>0</v>
      </c>
      <c r="M28" s="10">
        <v>624298</v>
      </c>
    </row>
    <row r="29" spans="2:13" ht="30" customHeight="1" x14ac:dyDescent="0.3">
      <c r="B29" s="146" t="s">
        <v>114</v>
      </c>
      <c r="C29" s="10">
        <v>0</v>
      </c>
      <c r="D29" s="10">
        <v>0</v>
      </c>
      <c r="E29" s="10">
        <v>0</v>
      </c>
      <c r="F29" s="10">
        <v>0</v>
      </c>
      <c r="G29" s="10">
        <v>0</v>
      </c>
      <c r="H29" s="10">
        <v>0</v>
      </c>
      <c r="I29" s="10">
        <v>0</v>
      </c>
      <c r="J29" s="10">
        <v>0</v>
      </c>
      <c r="K29" s="10">
        <v>0</v>
      </c>
      <c r="L29" s="10">
        <v>0</v>
      </c>
      <c r="M29" s="10">
        <v>402</v>
      </c>
    </row>
    <row r="30" spans="2:13" ht="30" customHeight="1" x14ac:dyDescent="0.3">
      <c r="B30" s="146" t="s">
        <v>115</v>
      </c>
      <c r="C30" s="10">
        <v>0</v>
      </c>
      <c r="D30" s="10">
        <v>0</v>
      </c>
      <c r="E30" s="10">
        <v>0</v>
      </c>
      <c r="F30" s="10">
        <v>0</v>
      </c>
      <c r="G30" s="10">
        <v>0</v>
      </c>
      <c r="H30" s="10">
        <v>0</v>
      </c>
      <c r="I30" s="10">
        <v>0</v>
      </c>
      <c r="J30" s="10">
        <v>0</v>
      </c>
      <c r="K30" s="10">
        <v>0</v>
      </c>
      <c r="L30" s="10">
        <v>0</v>
      </c>
      <c r="M30" s="10">
        <v>0</v>
      </c>
    </row>
    <row r="31" spans="2:13" ht="30" customHeight="1" x14ac:dyDescent="0.3">
      <c r="B31" s="146" t="s">
        <v>116</v>
      </c>
      <c r="C31" s="10">
        <v>12875</v>
      </c>
      <c r="D31" s="10">
        <v>228</v>
      </c>
      <c r="E31" s="10">
        <v>22911</v>
      </c>
      <c r="F31" s="10">
        <v>245079</v>
      </c>
      <c r="G31" s="10">
        <v>138319</v>
      </c>
      <c r="H31" s="10">
        <v>1393</v>
      </c>
      <c r="I31" s="10">
        <v>38324</v>
      </c>
      <c r="J31" s="10">
        <v>0</v>
      </c>
      <c r="K31" s="10">
        <v>25649</v>
      </c>
      <c r="L31" s="10">
        <v>0</v>
      </c>
      <c r="M31" s="10">
        <v>0</v>
      </c>
    </row>
    <row r="32" spans="2:13" ht="30" customHeight="1" x14ac:dyDescent="0.3">
      <c r="B32" s="146" t="s">
        <v>117</v>
      </c>
      <c r="C32" s="10">
        <v>67998</v>
      </c>
      <c r="D32" s="10">
        <v>6802</v>
      </c>
      <c r="E32" s="10">
        <v>0</v>
      </c>
      <c r="F32" s="10">
        <v>0</v>
      </c>
      <c r="G32" s="10">
        <v>0</v>
      </c>
      <c r="H32" s="10">
        <v>0</v>
      </c>
      <c r="I32" s="10">
        <v>209861</v>
      </c>
      <c r="J32" s="10">
        <v>0</v>
      </c>
      <c r="K32" s="10">
        <v>12733</v>
      </c>
      <c r="L32" s="10">
        <v>0</v>
      </c>
      <c r="M32" s="10">
        <v>39560</v>
      </c>
    </row>
    <row r="33" spans="2:13" ht="30" customHeight="1" x14ac:dyDescent="0.3">
      <c r="B33" s="146" t="s">
        <v>118</v>
      </c>
      <c r="C33" s="10">
        <v>1772760</v>
      </c>
      <c r="D33" s="10">
        <v>180005</v>
      </c>
      <c r="E33" s="10">
        <v>644067</v>
      </c>
      <c r="F33" s="10">
        <v>1066214</v>
      </c>
      <c r="G33" s="10">
        <v>1232578</v>
      </c>
      <c r="H33" s="10">
        <v>88789</v>
      </c>
      <c r="I33" s="10">
        <v>1745029</v>
      </c>
      <c r="J33" s="10">
        <v>484589</v>
      </c>
      <c r="K33" s="10">
        <v>305200</v>
      </c>
      <c r="L33" s="10">
        <v>0</v>
      </c>
      <c r="M33" s="10">
        <v>491435</v>
      </c>
    </row>
    <row r="34" spans="2:13" ht="30" customHeight="1" x14ac:dyDescent="0.3">
      <c r="B34" s="146" t="s">
        <v>119</v>
      </c>
      <c r="C34" s="10">
        <v>140211</v>
      </c>
      <c r="D34" s="10">
        <v>83316</v>
      </c>
      <c r="E34" s="10">
        <v>13143</v>
      </c>
      <c r="F34" s="10">
        <v>166</v>
      </c>
      <c r="G34" s="10">
        <v>339849</v>
      </c>
      <c r="H34" s="10">
        <v>30846</v>
      </c>
      <c r="I34" s="10">
        <v>383375</v>
      </c>
      <c r="J34" s="10">
        <v>101786</v>
      </c>
      <c r="K34" s="10">
        <v>65657</v>
      </c>
      <c r="L34" s="10">
        <v>0</v>
      </c>
      <c r="M34" s="10">
        <v>1948754</v>
      </c>
    </row>
    <row r="35" spans="2:13" ht="30" customHeight="1" x14ac:dyDescent="0.3">
      <c r="B35" s="146" t="s">
        <v>120</v>
      </c>
      <c r="C35" s="10">
        <v>1530137</v>
      </c>
      <c r="D35" s="10">
        <v>384446</v>
      </c>
      <c r="E35" s="10">
        <v>881943</v>
      </c>
      <c r="F35" s="10">
        <v>1759979</v>
      </c>
      <c r="G35" s="10">
        <v>1839898</v>
      </c>
      <c r="H35" s="10">
        <v>221313</v>
      </c>
      <c r="I35" s="10">
        <v>1381567</v>
      </c>
      <c r="J35" s="10">
        <v>736743</v>
      </c>
      <c r="K35" s="10">
        <v>558569</v>
      </c>
      <c r="L35" s="10">
        <v>0</v>
      </c>
      <c r="M35" s="10">
        <v>3704383</v>
      </c>
    </row>
    <row r="36" spans="2:13" ht="30" customHeight="1" x14ac:dyDescent="0.3">
      <c r="B36" s="146" t="s">
        <v>121</v>
      </c>
      <c r="C36" s="10">
        <v>55554</v>
      </c>
      <c r="D36" s="10">
        <v>0</v>
      </c>
      <c r="E36" s="10">
        <v>0</v>
      </c>
      <c r="F36" s="10">
        <v>38026</v>
      </c>
      <c r="G36" s="10">
        <v>137343</v>
      </c>
      <c r="H36" s="10">
        <v>23874</v>
      </c>
      <c r="I36" s="10">
        <v>35758</v>
      </c>
      <c r="J36" s="10">
        <v>127043</v>
      </c>
      <c r="K36" s="10">
        <v>72085</v>
      </c>
      <c r="L36" s="10">
        <v>0</v>
      </c>
      <c r="M36" s="10">
        <v>719987</v>
      </c>
    </row>
    <row r="37" spans="2:13" ht="30" customHeight="1" x14ac:dyDescent="0.3">
      <c r="B37" s="146" t="s">
        <v>122</v>
      </c>
      <c r="C37" s="10">
        <v>274817</v>
      </c>
      <c r="D37" s="10">
        <v>185612</v>
      </c>
      <c r="E37" s="10">
        <v>338233</v>
      </c>
      <c r="F37" s="10">
        <v>154286</v>
      </c>
      <c r="G37" s="10">
        <v>168619</v>
      </c>
      <c r="H37" s="10">
        <v>9238</v>
      </c>
      <c r="I37" s="10">
        <v>379767</v>
      </c>
      <c r="J37" s="10">
        <v>309887</v>
      </c>
      <c r="K37" s="10">
        <v>0</v>
      </c>
      <c r="L37" s="10">
        <v>0</v>
      </c>
      <c r="M37" s="10">
        <v>414057</v>
      </c>
    </row>
    <row r="38" spans="2:13" ht="30" customHeight="1" x14ac:dyDescent="0.3">
      <c r="B38" s="146" t="s">
        <v>123</v>
      </c>
      <c r="C38" s="10">
        <v>481103</v>
      </c>
      <c r="D38" s="10">
        <v>76325</v>
      </c>
      <c r="E38" s="10">
        <v>122749</v>
      </c>
      <c r="F38" s="10">
        <v>434069</v>
      </c>
      <c r="G38" s="10">
        <v>14082</v>
      </c>
      <c r="H38" s="10">
        <v>32572</v>
      </c>
      <c r="I38" s="10">
        <v>105442</v>
      </c>
      <c r="J38" s="10">
        <v>280208</v>
      </c>
      <c r="K38" s="10">
        <v>61913</v>
      </c>
      <c r="L38" s="10">
        <v>0</v>
      </c>
      <c r="M38" s="10">
        <v>271993</v>
      </c>
    </row>
    <row r="39" spans="2:13" ht="30" customHeight="1" thickBot="1" x14ac:dyDescent="0.35">
      <c r="B39" s="152" t="s">
        <v>124</v>
      </c>
      <c r="C39" s="152">
        <v>8106395</v>
      </c>
      <c r="D39" s="152">
        <v>3209020</v>
      </c>
      <c r="E39" s="152">
        <v>5107006</v>
      </c>
      <c r="F39" s="152">
        <v>11283690</v>
      </c>
      <c r="G39" s="152">
        <v>6881709</v>
      </c>
      <c r="H39" s="152">
        <v>1415698</v>
      </c>
      <c r="I39" s="152">
        <v>8110014</v>
      </c>
      <c r="J39" s="152">
        <v>10582110</v>
      </c>
      <c r="K39" s="152">
        <v>1922359</v>
      </c>
      <c r="L39" s="152">
        <v>0</v>
      </c>
      <c r="M39" s="152">
        <v>14759457</v>
      </c>
    </row>
    <row r="40" spans="2:13" ht="14.5" thickTop="1" x14ac:dyDescent="0.3">
      <c r="B40" s="255" t="s">
        <v>237</v>
      </c>
      <c r="C40" s="255"/>
      <c r="D40" s="255"/>
      <c r="E40" s="255"/>
      <c r="F40" s="255"/>
      <c r="G40" s="255"/>
      <c r="H40" s="255"/>
      <c r="I40" s="255"/>
      <c r="J40" s="255"/>
      <c r="K40" s="255"/>
      <c r="L40" s="286" t="s">
        <v>134</v>
      </c>
      <c r="M40" s="286"/>
    </row>
    <row r="41" spans="2:13" x14ac:dyDescent="0.3">
      <c r="C41" s="17"/>
      <c r="D41" s="17"/>
      <c r="E41" s="17"/>
      <c r="F41" s="17"/>
      <c r="G41" s="17"/>
      <c r="H41" s="17"/>
      <c r="I41" s="17"/>
      <c r="J41" s="17"/>
      <c r="K41" s="17"/>
      <c r="L41" s="17"/>
      <c r="M41" s="17"/>
    </row>
    <row r="42" spans="2:13" x14ac:dyDescent="0.3">
      <c r="C42" s="17"/>
      <c r="D42" s="17"/>
      <c r="E42" s="17"/>
      <c r="F42" s="17"/>
      <c r="G42" s="17"/>
      <c r="H42" s="17"/>
      <c r="I42" s="17"/>
      <c r="J42" s="154"/>
      <c r="K42" s="17"/>
      <c r="L42" s="17"/>
      <c r="M42" s="17"/>
    </row>
    <row r="43" spans="2:13" x14ac:dyDescent="0.3">
      <c r="C43" s="17"/>
      <c r="D43" s="17"/>
      <c r="E43" s="17"/>
      <c r="F43" s="17"/>
      <c r="G43" s="17"/>
      <c r="H43" s="17"/>
      <c r="I43" s="17"/>
      <c r="J43" s="17"/>
      <c r="K43" s="17"/>
      <c r="L43" s="17"/>
      <c r="M43" s="17"/>
    </row>
    <row r="44" spans="2:13" x14ac:dyDescent="0.3">
      <c r="C44" s="17"/>
      <c r="D44" s="17"/>
      <c r="E44" s="17"/>
      <c r="F44" s="17"/>
      <c r="G44" s="17"/>
      <c r="H44" s="17"/>
      <c r="I44" s="17"/>
      <c r="J44" s="17"/>
      <c r="K44" s="17"/>
      <c r="L44" s="17"/>
      <c r="M44" s="17"/>
    </row>
  </sheetData>
  <sheetProtection algorithmName="SHA-512" hashValue="uflzLrA9ucgX1PxQ9A+58fXS4XMI6Zi+TT9s7cdSY04DHmImQMMrKAjJPvyZzX3iNZRAgmD5qR99jE+UiQtyKQ==" saltValue="+ZNH+KKL7VlcbU5/Z5NTKA==" spinCount="100000" sheet="1" objects="1" scenarios="1"/>
  <mergeCells count="4">
    <mergeCell ref="B3:M3"/>
    <mergeCell ref="B4:M4"/>
    <mergeCell ref="B40:K40"/>
    <mergeCell ref="L40:M40"/>
  </mergeCells>
  <pageMargins left="0.7" right="0.7" top="0.75" bottom="0.75" header="0.3" footer="0.3"/>
  <pageSetup paperSize="9" scale="43"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tabColor rgb="FF92D050"/>
    <pageSetUpPr fitToPage="1"/>
  </sheetPr>
  <dimension ref="B1:M44"/>
  <sheetViews>
    <sheetView showGridLines="0" zoomScale="80" zoomScaleNormal="80" workbookViewId="0">
      <selection activeCell="B3" sqref="B3:M40"/>
    </sheetView>
  </sheetViews>
  <sheetFormatPr defaultColWidth="9.453125" defaultRowHeight="14" x14ac:dyDescent="0.3"/>
  <cols>
    <col min="1" max="1" width="16.54296875" style="4" customWidth="1"/>
    <col min="2" max="2" width="37.453125" style="4" customWidth="1"/>
    <col min="3" max="13" width="19.54296875" style="4" customWidth="1"/>
    <col min="14" max="16384" width="9.453125" style="4"/>
  </cols>
  <sheetData>
    <row r="1" spans="2:13" ht="9" customHeight="1" x14ac:dyDescent="0.3"/>
    <row r="2" spans="2:13" ht="20.25" customHeight="1" x14ac:dyDescent="0.3"/>
    <row r="3" spans="2:13" ht="17.25" customHeight="1" x14ac:dyDescent="0.3">
      <c r="B3" s="296" t="s">
        <v>125</v>
      </c>
      <c r="C3" s="296"/>
      <c r="D3" s="296"/>
      <c r="E3" s="296"/>
      <c r="F3" s="296"/>
      <c r="G3" s="296"/>
      <c r="H3" s="296"/>
      <c r="I3" s="296"/>
      <c r="J3" s="296"/>
      <c r="K3" s="296"/>
      <c r="L3" s="296"/>
      <c r="M3" s="296"/>
    </row>
    <row r="4" spans="2:13" ht="23.25" customHeight="1" x14ac:dyDescent="0.3">
      <c r="B4" s="287" t="s">
        <v>317</v>
      </c>
      <c r="C4" s="288"/>
      <c r="D4" s="288"/>
      <c r="E4" s="288"/>
      <c r="F4" s="288"/>
      <c r="G4" s="288"/>
      <c r="H4" s="288"/>
      <c r="I4" s="288"/>
      <c r="J4" s="288"/>
      <c r="K4" s="288"/>
      <c r="L4" s="288"/>
      <c r="M4" s="289"/>
    </row>
    <row r="5" spans="2:13" ht="57" customHeight="1" x14ac:dyDescent="0.3">
      <c r="B5" s="144" t="s">
        <v>0</v>
      </c>
      <c r="C5" s="145" t="s">
        <v>33</v>
      </c>
      <c r="D5" s="145" t="s">
        <v>245</v>
      </c>
      <c r="E5" s="145" t="s">
        <v>48</v>
      </c>
      <c r="F5" s="145" t="s">
        <v>35</v>
      </c>
      <c r="G5" s="145" t="s">
        <v>246</v>
      </c>
      <c r="H5" s="145" t="s">
        <v>199</v>
      </c>
      <c r="I5" s="145" t="s">
        <v>200</v>
      </c>
      <c r="J5" s="145" t="s">
        <v>37</v>
      </c>
      <c r="K5" s="145" t="s">
        <v>247</v>
      </c>
      <c r="L5" s="145" t="s">
        <v>248</v>
      </c>
      <c r="M5" s="145" t="s">
        <v>249</v>
      </c>
    </row>
    <row r="6" spans="2:13" ht="30.75" customHeight="1" x14ac:dyDescent="0.3">
      <c r="B6" s="146" t="s">
        <v>91</v>
      </c>
      <c r="C6" s="10">
        <v>400000</v>
      </c>
      <c r="D6" s="10">
        <v>850721</v>
      </c>
      <c r="E6" s="10">
        <v>6499491</v>
      </c>
      <c r="F6" s="10">
        <v>605000</v>
      </c>
      <c r="G6" s="10">
        <v>1000000</v>
      </c>
      <c r="H6" s="10">
        <v>453960</v>
      </c>
      <c r="I6" s="10">
        <v>300000</v>
      </c>
      <c r="J6" s="10">
        <v>693000</v>
      </c>
      <c r="K6" s="10">
        <v>601549</v>
      </c>
      <c r="L6" s="10">
        <v>600000</v>
      </c>
      <c r="M6" s="10">
        <v>410000</v>
      </c>
    </row>
    <row r="7" spans="2:13" ht="30.75" customHeight="1" x14ac:dyDescent="0.3">
      <c r="B7" s="146" t="s">
        <v>92</v>
      </c>
      <c r="C7" s="10">
        <v>1198</v>
      </c>
      <c r="D7" s="10">
        <v>0</v>
      </c>
      <c r="E7" s="10">
        <v>0</v>
      </c>
      <c r="F7" s="10">
        <v>0</v>
      </c>
      <c r="G7" s="10">
        <v>0</v>
      </c>
      <c r="H7" s="10">
        <v>583040</v>
      </c>
      <c r="I7" s="10">
        <v>0</v>
      </c>
      <c r="J7" s="10">
        <v>0</v>
      </c>
      <c r="K7" s="10">
        <v>5712</v>
      </c>
      <c r="L7" s="10">
        <v>0</v>
      </c>
      <c r="M7" s="10">
        <v>1490000</v>
      </c>
    </row>
    <row r="8" spans="2:13" ht="30.75" customHeight="1" x14ac:dyDescent="0.3">
      <c r="B8" s="146" t="s">
        <v>93</v>
      </c>
      <c r="C8" s="10">
        <v>375304</v>
      </c>
      <c r="D8" s="10">
        <v>-30516</v>
      </c>
      <c r="E8" s="10">
        <v>15725</v>
      </c>
      <c r="F8" s="10">
        <v>0</v>
      </c>
      <c r="G8" s="10">
        <v>436394</v>
      </c>
      <c r="H8" s="10">
        <v>0</v>
      </c>
      <c r="I8" s="10">
        <v>521</v>
      </c>
      <c r="J8" s="10">
        <v>-9867</v>
      </c>
      <c r="K8" s="10">
        <v>0</v>
      </c>
      <c r="L8" s="10">
        <v>0</v>
      </c>
      <c r="M8" s="10">
        <v>6621</v>
      </c>
    </row>
    <row r="9" spans="2:13" ht="30.75" customHeight="1" x14ac:dyDescent="0.3">
      <c r="B9" s="147" t="s">
        <v>94</v>
      </c>
      <c r="C9" s="10">
        <v>0</v>
      </c>
      <c r="D9" s="10">
        <v>0</v>
      </c>
      <c r="E9" s="10">
        <v>0</v>
      </c>
      <c r="F9" s="10">
        <v>0</v>
      </c>
      <c r="G9" s="10">
        <v>0</v>
      </c>
      <c r="H9" s="10">
        <v>0</v>
      </c>
      <c r="I9" s="10">
        <v>0</v>
      </c>
      <c r="J9" s="10">
        <v>0</v>
      </c>
      <c r="K9" s="10">
        <v>0</v>
      </c>
      <c r="L9" s="10">
        <v>0</v>
      </c>
      <c r="M9" s="10">
        <v>0</v>
      </c>
    </row>
    <row r="10" spans="2:13" ht="30.75" customHeight="1" x14ac:dyDescent="0.3">
      <c r="B10" s="146" t="s">
        <v>95</v>
      </c>
      <c r="C10" s="10">
        <v>2227537</v>
      </c>
      <c r="D10" s="10">
        <v>-515293</v>
      </c>
      <c r="E10" s="10">
        <v>16809815</v>
      </c>
      <c r="F10" s="10">
        <v>546439</v>
      </c>
      <c r="G10" s="10">
        <v>1374085</v>
      </c>
      <c r="H10" s="10">
        <v>-135090</v>
      </c>
      <c r="I10" s="10">
        <v>555063</v>
      </c>
      <c r="J10" s="10">
        <v>497720</v>
      </c>
      <c r="K10" s="10">
        <v>175235</v>
      </c>
      <c r="L10" s="10">
        <v>-16626</v>
      </c>
      <c r="M10" s="10">
        <v>-2304900</v>
      </c>
    </row>
    <row r="11" spans="2:13" ht="30.75" customHeight="1" x14ac:dyDescent="0.3">
      <c r="B11" s="146" t="s">
        <v>96</v>
      </c>
      <c r="C11" s="10">
        <v>427860</v>
      </c>
      <c r="D11" s="10">
        <v>190000</v>
      </c>
      <c r="E11" s="10">
        <v>-57864</v>
      </c>
      <c r="F11" s="10">
        <v>0</v>
      </c>
      <c r="G11" s="10">
        <v>0</v>
      </c>
      <c r="H11" s="10">
        <v>0</v>
      </c>
      <c r="I11" s="10">
        <v>0</v>
      </c>
      <c r="J11" s="10">
        <v>0</v>
      </c>
      <c r="K11" s="10">
        <v>0</v>
      </c>
      <c r="L11" s="10">
        <v>0</v>
      </c>
      <c r="M11" s="10">
        <v>0</v>
      </c>
    </row>
    <row r="12" spans="2:13" ht="30.75" customHeight="1" x14ac:dyDescent="0.3">
      <c r="B12" s="149" t="s">
        <v>97</v>
      </c>
      <c r="C12" s="149">
        <v>3431898</v>
      </c>
      <c r="D12" s="149">
        <v>494913</v>
      </c>
      <c r="E12" s="149">
        <v>23267167</v>
      </c>
      <c r="F12" s="149">
        <v>1151439</v>
      </c>
      <c r="G12" s="149">
        <v>2810479</v>
      </c>
      <c r="H12" s="149">
        <v>901910</v>
      </c>
      <c r="I12" s="149">
        <v>855584</v>
      </c>
      <c r="J12" s="149">
        <v>1180853</v>
      </c>
      <c r="K12" s="149">
        <v>782496</v>
      </c>
      <c r="L12" s="149">
        <v>583374</v>
      </c>
      <c r="M12" s="149">
        <v>-398279</v>
      </c>
    </row>
    <row r="13" spans="2:13" ht="30.75" customHeight="1" x14ac:dyDescent="0.3">
      <c r="B13" s="146" t="s">
        <v>98</v>
      </c>
      <c r="C13" s="10">
        <v>2969327</v>
      </c>
      <c r="D13" s="10">
        <v>1183514</v>
      </c>
      <c r="E13" s="10">
        <v>11572061</v>
      </c>
      <c r="F13" s="10">
        <v>3172740</v>
      </c>
      <c r="G13" s="10">
        <v>2322798</v>
      </c>
      <c r="H13" s="10">
        <v>1130814</v>
      </c>
      <c r="I13" s="10">
        <v>441683</v>
      </c>
      <c r="J13" s="10">
        <v>2061725</v>
      </c>
      <c r="K13" s="10">
        <v>1080169</v>
      </c>
      <c r="L13" s="10">
        <v>589106</v>
      </c>
      <c r="M13" s="10">
        <v>1904544</v>
      </c>
    </row>
    <row r="14" spans="2:13" ht="30.75" customHeight="1" x14ac:dyDescent="0.3">
      <c r="B14" s="146" t="s">
        <v>99</v>
      </c>
      <c r="C14" s="10">
        <v>0</v>
      </c>
      <c r="D14" s="10">
        <v>0</v>
      </c>
      <c r="E14" s="10">
        <v>0</v>
      </c>
      <c r="F14" s="10">
        <v>0</v>
      </c>
      <c r="G14" s="10">
        <v>0</v>
      </c>
      <c r="H14" s="10">
        <v>0</v>
      </c>
      <c r="I14" s="10">
        <v>0</v>
      </c>
      <c r="J14" s="10">
        <v>0</v>
      </c>
      <c r="K14" s="10">
        <v>0</v>
      </c>
      <c r="L14" s="10">
        <v>0</v>
      </c>
      <c r="M14" s="10">
        <v>0</v>
      </c>
    </row>
    <row r="15" spans="2:13" ht="30.75" customHeight="1" x14ac:dyDescent="0.3">
      <c r="B15" s="146" t="s">
        <v>100</v>
      </c>
      <c r="C15" s="10">
        <v>310146</v>
      </c>
      <c r="D15" s="10">
        <v>163227</v>
      </c>
      <c r="E15" s="10">
        <v>0</v>
      </c>
      <c r="F15" s="10">
        <v>0</v>
      </c>
      <c r="G15" s="10">
        <v>0</v>
      </c>
      <c r="H15" s="10">
        <v>0</v>
      </c>
      <c r="I15" s="10">
        <v>0</v>
      </c>
      <c r="J15" s="10">
        <v>6463</v>
      </c>
      <c r="K15" s="10">
        <v>0</v>
      </c>
      <c r="L15" s="10">
        <v>0</v>
      </c>
      <c r="M15" s="10">
        <v>0</v>
      </c>
    </row>
    <row r="16" spans="2:13" ht="30.75" customHeight="1" x14ac:dyDescent="0.3">
      <c r="B16" s="146" t="s">
        <v>101</v>
      </c>
      <c r="C16" s="10">
        <v>741710</v>
      </c>
      <c r="D16" s="10">
        <v>434343</v>
      </c>
      <c r="E16" s="10">
        <v>1767424</v>
      </c>
      <c r="F16" s="10">
        <v>141637</v>
      </c>
      <c r="G16" s="10">
        <v>271439</v>
      </c>
      <c r="H16" s="10">
        <v>334968</v>
      </c>
      <c r="I16" s="10">
        <v>148250</v>
      </c>
      <c r="J16" s="10">
        <v>199345</v>
      </c>
      <c r="K16" s="10">
        <v>439698</v>
      </c>
      <c r="L16" s="10">
        <v>134589</v>
      </c>
      <c r="M16" s="10">
        <v>2807131</v>
      </c>
    </row>
    <row r="17" spans="2:13" ht="30.75" customHeight="1" thickBot="1" x14ac:dyDescent="0.35">
      <c r="B17" s="152" t="s">
        <v>102</v>
      </c>
      <c r="C17" s="152">
        <v>7453081</v>
      </c>
      <c r="D17" s="152">
        <v>2275997</v>
      </c>
      <c r="E17" s="152">
        <v>36606651</v>
      </c>
      <c r="F17" s="152">
        <v>4465816</v>
      </c>
      <c r="G17" s="152">
        <v>5404716</v>
      </c>
      <c r="H17" s="152">
        <v>2367693</v>
      </c>
      <c r="I17" s="152">
        <v>1445518</v>
      </c>
      <c r="J17" s="152">
        <v>3448386</v>
      </c>
      <c r="K17" s="152">
        <v>2302362</v>
      </c>
      <c r="L17" s="152">
        <v>1307070</v>
      </c>
      <c r="M17" s="152">
        <v>4313396</v>
      </c>
    </row>
    <row r="18" spans="2:13" ht="30.75" customHeight="1" thickTop="1" x14ac:dyDescent="0.3">
      <c r="B18" s="151" t="s">
        <v>103</v>
      </c>
      <c r="C18" s="10">
        <v>789607</v>
      </c>
      <c r="D18" s="10">
        <v>135238</v>
      </c>
      <c r="E18" s="10">
        <v>0</v>
      </c>
      <c r="F18" s="10">
        <v>0</v>
      </c>
      <c r="G18" s="10">
        <v>259237</v>
      </c>
      <c r="H18" s="10">
        <v>92500</v>
      </c>
      <c r="I18" s="10">
        <v>0</v>
      </c>
      <c r="J18" s="10">
        <v>0</v>
      </c>
      <c r="K18" s="10">
        <v>113850</v>
      </c>
      <c r="L18" s="10">
        <v>0</v>
      </c>
      <c r="M18" s="10">
        <v>0</v>
      </c>
    </row>
    <row r="19" spans="2:13" ht="30.75" customHeight="1" x14ac:dyDescent="0.3">
      <c r="B19" s="146" t="s">
        <v>104</v>
      </c>
      <c r="C19" s="10">
        <v>1272538</v>
      </c>
      <c r="D19" s="10">
        <v>312323</v>
      </c>
      <c r="E19" s="10">
        <v>8503331</v>
      </c>
      <c r="F19" s="10">
        <v>1034439</v>
      </c>
      <c r="G19" s="10">
        <v>426088</v>
      </c>
      <c r="H19" s="10">
        <v>264000</v>
      </c>
      <c r="I19" s="10">
        <v>0</v>
      </c>
      <c r="J19" s="10">
        <v>540000</v>
      </c>
      <c r="K19" s="10">
        <v>730000</v>
      </c>
      <c r="L19" s="10">
        <v>0</v>
      </c>
      <c r="M19" s="10">
        <v>0</v>
      </c>
    </row>
    <row r="20" spans="2:13" ht="30.75" customHeight="1" x14ac:dyDescent="0.3">
      <c r="B20" s="146" t="s">
        <v>105</v>
      </c>
      <c r="C20" s="10">
        <v>64297</v>
      </c>
      <c r="D20" s="10">
        <v>18939</v>
      </c>
      <c r="E20" s="10">
        <v>68949</v>
      </c>
      <c r="F20" s="10">
        <v>54151</v>
      </c>
      <c r="G20" s="10">
        <v>99637</v>
      </c>
      <c r="H20" s="10">
        <v>17754</v>
      </c>
      <c r="I20" s="10">
        <v>13882</v>
      </c>
      <c r="J20" s="10">
        <v>70311</v>
      </c>
      <c r="K20" s="10">
        <v>32598</v>
      </c>
      <c r="L20" s="10">
        <v>15015</v>
      </c>
      <c r="M20" s="10">
        <v>74789</v>
      </c>
    </row>
    <row r="21" spans="2:13" ht="30.75" customHeight="1" x14ac:dyDescent="0.3">
      <c r="B21" s="146" t="s">
        <v>106</v>
      </c>
      <c r="C21" s="10">
        <v>2758345</v>
      </c>
      <c r="D21" s="10">
        <v>152195</v>
      </c>
      <c r="E21" s="10">
        <v>12549432</v>
      </c>
      <c r="F21" s="10">
        <v>473403</v>
      </c>
      <c r="G21" s="10">
        <v>1315763</v>
      </c>
      <c r="H21" s="10">
        <v>1100541</v>
      </c>
      <c r="I21" s="10">
        <v>504456</v>
      </c>
      <c r="J21" s="10">
        <v>1383154</v>
      </c>
      <c r="K21" s="10">
        <v>234700</v>
      </c>
      <c r="L21" s="10">
        <v>90000</v>
      </c>
      <c r="M21" s="10">
        <v>266764</v>
      </c>
    </row>
    <row r="22" spans="2:13" ht="30.75" customHeight="1" x14ac:dyDescent="0.3">
      <c r="B22" s="146" t="s">
        <v>107</v>
      </c>
      <c r="C22" s="10">
        <v>0</v>
      </c>
      <c r="D22" s="10">
        <v>0</v>
      </c>
      <c r="E22" s="10">
        <v>0</v>
      </c>
      <c r="F22" s="10">
        <v>0</v>
      </c>
      <c r="G22" s="10">
        <v>0</v>
      </c>
      <c r="H22" s="10">
        <v>0</v>
      </c>
      <c r="I22" s="10">
        <v>0</v>
      </c>
      <c r="J22" s="10">
        <v>0</v>
      </c>
      <c r="K22" s="10">
        <v>0</v>
      </c>
      <c r="L22" s="10">
        <v>0</v>
      </c>
      <c r="M22" s="10">
        <v>0</v>
      </c>
    </row>
    <row r="23" spans="2:13" ht="30.75" customHeight="1" x14ac:dyDescent="0.3">
      <c r="B23" s="146" t="s">
        <v>108</v>
      </c>
      <c r="C23" s="10">
        <v>105612</v>
      </c>
      <c r="D23" s="10">
        <v>107000</v>
      </c>
      <c r="E23" s="10">
        <v>4710558</v>
      </c>
      <c r="F23" s="10">
        <v>0</v>
      </c>
      <c r="G23" s="10">
        <v>640274</v>
      </c>
      <c r="H23" s="10">
        <v>22179</v>
      </c>
      <c r="I23" s="10">
        <v>143807</v>
      </c>
      <c r="J23" s="10">
        <v>0</v>
      </c>
      <c r="K23" s="10">
        <v>0</v>
      </c>
      <c r="L23" s="10">
        <v>0</v>
      </c>
      <c r="M23" s="10">
        <v>0</v>
      </c>
    </row>
    <row r="24" spans="2:13" ht="30.75" customHeight="1" x14ac:dyDescent="0.3">
      <c r="B24" s="146" t="s">
        <v>109</v>
      </c>
      <c r="C24" s="10">
        <v>51895</v>
      </c>
      <c r="D24" s="10">
        <v>0</v>
      </c>
      <c r="E24" s="10">
        <v>269940</v>
      </c>
      <c r="F24" s="10">
        <v>0</v>
      </c>
      <c r="G24" s="10">
        <v>1344</v>
      </c>
      <c r="H24" s="10">
        <v>6032</v>
      </c>
      <c r="I24" s="10">
        <v>0</v>
      </c>
      <c r="J24" s="10">
        <v>9410</v>
      </c>
      <c r="K24" s="10">
        <v>0</v>
      </c>
      <c r="L24" s="10">
        <v>0</v>
      </c>
      <c r="M24" s="10">
        <v>0</v>
      </c>
    </row>
    <row r="25" spans="2:13" ht="30.75" customHeight="1" x14ac:dyDescent="0.3">
      <c r="B25" s="146" t="s">
        <v>110</v>
      </c>
      <c r="C25" s="10">
        <v>0</v>
      </c>
      <c r="D25" s="10">
        <v>0</v>
      </c>
      <c r="E25" s="10">
        <v>0</v>
      </c>
      <c r="F25" s="10">
        <v>0</v>
      </c>
      <c r="G25" s="10">
        <v>0</v>
      </c>
      <c r="H25" s="10">
        <v>0</v>
      </c>
      <c r="I25" s="10">
        <v>0</v>
      </c>
      <c r="J25" s="10">
        <v>0</v>
      </c>
      <c r="K25" s="10">
        <v>0</v>
      </c>
      <c r="L25" s="10">
        <v>0</v>
      </c>
      <c r="M25" s="10">
        <v>0</v>
      </c>
    </row>
    <row r="26" spans="2:13" ht="30.75" customHeight="1" x14ac:dyDescent="0.3">
      <c r="B26" s="146" t="s">
        <v>111</v>
      </c>
      <c r="C26" s="10">
        <v>0</v>
      </c>
      <c r="D26" s="10">
        <v>0</v>
      </c>
      <c r="E26" s="10">
        <v>0</v>
      </c>
      <c r="F26" s="10">
        <v>0</v>
      </c>
      <c r="G26" s="10">
        <v>0</v>
      </c>
      <c r="H26" s="10">
        <v>0</v>
      </c>
      <c r="I26" s="10">
        <v>0</v>
      </c>
      <c r="J26" s="10">
        <v>0</v>
      </c>
      <c r="K26" s="10">
        <v>0</v>
      </c>
      <c r="L26" s="10">
        <v>0</v>
      </c>
      <c r="M26" s="10">
        <v>0</v>
      </c>
    </row>
    <row r="27" spans="2:13" ht="30.75" customHeight="1" x14ac:dyDescent="0.3">
      <c r="B27" s="146" t="s">
        <v>112</v>
      </c>
      <c r="C27" s="10">
        <v>33231</v>
      </c>
      <c r="D27" s="10">
        <v>6920</v>
      </c>
      <c r="E27" s="10">
        <v>1057251</v>
      </c>
      <c r="F27" s="10">
        <v>8336</v>
      </c>
      <c r="G27" s="10">
        <v>142984</v>
      </c>
      <c r="H27" s="10">
        <v>0</v>
      </c>
      <c r="I27" s="10">
        <v>54814</v>
      </c>
      <c r="J27" s="10">
        <v>196685</v>
      </c>
      <c r="K27" s="10">
        <v>40975</v>
      </c>
      <c r="L27" s="10">
        <v>0</v>
      </c>
      <c r="M27" s="10">
        <v>0</v>
      </c>
    </row>
    <row r="28" spans="2:13" ht="30.75" customHeight="1" x14ac:dyDescent="0.3">
      <c r="B28" s="146" t="s">
        <v>113</v>
      </c>
      <c r="C28" s="10">
        <v>624274</v>
      </c>
      <c r="D28" s="10">
        <v>286725</v>
      </c>
      <c r="E28" s="10">
        <v>202231</v>
      </c>
      <c r="F28" s="10">
        <v>0</v>
      </c>
      <c r="G28" s="10">
        <v>663877</v>
      </c>
      <c r="H28" s="10">
        <v>65767</v>
      </c>
      <c r="I28" s="10">
        <v>0</v>
      </c>
      <c r="J28" s="10">
        <v>825</v>
      </c>
      <c r="K28" s="10">
        <v>162258</v>
      </c>
      <c r="L28" s="10">
        <v>0</v>
      </c>
      <c r="M28" s="10">
        <v>0</v>
      </c>
    </row>
    <row r="29" spans="2:13" ht="30.75" customHeight="1" x14ac:dyDescent="0.3">
      <c r="B29" s="146" t="s">
        <v>114</v>
      </c>
      <c r="C29" s="10">
        <v>0</v>
      </c>
      <c r="D29" s="10">
        <v>0</v>
      </c>
      <c r="E29" s="10">
        <v>81</v>
      </c>
      <c r="F29" s="10">
        <v>0</v>
      </c>
      <c r="G29" s="10">
        <v>0</v>
      </c>
      <c r="H29" s="10">
        <v>0</v>
      </c>
      <c r="I29" s="10">
        <v>0</v>
      </c>
      <c r="J29" s="10">
        <v>0</v>
      </c>
      <c r="K29" s="10">
        <v>0</v>
      </c>
      <c r="L29" s="10">
        <v>0</v>
      </c>
      <c r="M29" s="10">
        <v>0</v>
      </c>
    </row>
    <row r="30" spans="2:13" ht="30.75" customHeight="1" x14ac:dyDescent="0.3">
      <c r="B30" s="146" t="s">
        <v>115</v>
      </c>
      <c r="C30" s="10">
        <v>0</v>
      </c>
      <c r="D30" s="10">
        <v>0</v>
      </c>
      <c r="E30" s="10">
        <v>0</v>
      </c>
      <c r="F30" s="10">
        <v>0</v>
      </c>
      <c r="G30" s="10">
        <v>0</v>
      </c>
      <c r="H30" s="10">
        <v>0</v>
      </c>
      <c r="I30" s="10">
        <v>0</v>
      </c>
      <c r="J30" s="10">
        <v>0</v>
      </c>
      <c r="K30" s="10">
        <v>0</v>
      </c>
      <c r="L30" s="10">
        <v>0</v>
      </c>
      <c r="M30" s="10">
        <v>0</v>
      </c>
    </row>
    <row r="31" spans="2:13" ht="30.75" customHeight="1" x14ac:dyDescent="0.3">
      <c r="B31" s="146" t="s">
        <v>116</v>
      </c>
      <c r="C31" s="10">
        <v>11066</v>
      </c>
      <c r="D31" s="10">
        <v>0</v>
      </c>
      <c r="E31" s="10">
        <v>0</v>
      </c>
      <c r="F31" s="10">
        <v>0</v>
      </c>
      <c r="G31" s="10">
        <v>11142</v>
      </c>
      <c r="H31" s="10">
        <v>890</v>
      </c>
      <c r="I31" s="10">
        <v>1869</v>
      </c>
      <c r="J31" s="10">
        <v>0</v>
      </c>
      <c r="K31" s="10">
        <v>0</v>
      </c>
      <c r="L31" s="10">
        <v>0</v>
      </c>
      <c r="M31" s="10">
        <v>0</v>
      </c>
    </row>
    <row r="32" spans="2:13" ht="30.75" customHeight="1" x14ac:dyDescent="0.3">
      <c r="B32" s="146" t="s">
        <v>117</v>
      </c>
      <c r="C32" s="10">
        <v>0</v>
      </c>
      <c r="D32" s="10">
        <v>0</v>
      </c>
      <c r="E32" s="10">
        <v>655500</v>
      </c>
      <c r="F32" s="10">
        <v>0</v>
      </c>
      <c r="G32" s="10">
        <v>0</v>
      </c>
      <c r="H32" s="10">
        <v>32627</v>
      </c>
      <c r="I32" s="10">
        <v>0</v>
      </c>
      <c r="J32" s="10">
        <v>0</v>
      </c>
      <c r="K32" s="10">
        <v>0</v>
      </c>
      <c r="L32" s="10">
        <v>0</v>
      </c>
      <c r="M32" s="10">
        <v>0</v>
      </c>
    </row>
    <row r="33" spans="2:13" ht="30.75" customHeight="1" x14ac:dyDescent="0.3">
      <c r="B33" s="146" t="s">
        <v>118</v>
      </c>
      <c r="C33" s="10">
        <v>447699</v>
      </c>
      <c r="D33" s="10">
        <v>43454</v>
      </c>
      <c r="E33" s="10">
        <v>2834635</v>
      </c>
      <c r="F33" s="10">
        <v>935059</v>
      </c>
      <c r="G33" s="10">
        <v>1060974</v>
      </c>
      <c r="H33" s="10">
        <v>362848</v>
      </c>
      <c r="I33" s="10">
        <v>194612</v>
      </c>
      <c r="J33" s="10">
        <v>277131</v>
      </c>
      <c r="K33" s="10">
        <v>136512</v>
      </c>
      <c r="L33" s="10">
        <v>712566</v>
      </c>
      <c r="M33" s="10">
        <v>732344</v>
      </c>
    </row>
    <row r="34" spans="2:13" ht="30.75" customHeight="1" x14ac:dyDescent="0.3">
      <c r="B34" s="146" t="s">
        <v>119</v>
      </c>
      <c r="C34" s="10">
        <v>30663</v>
      </c>
      <c r="D34" s="10">
        <v>69062</v>
      </c>
      <c r="E34" s="10">
        <v>287703</v>
      </c>
      <c r="F34" s="10">
        <v>205860</v>
      </c>
      <c r="G34" s="10">
        <v>56173</v>
      </c>
      <c r="H34" s="10">
        <v>3050</v>
      </c>
      <c r="I34" s="10">
        <v>14850</v>
      </c>
      <c r="J34" s="10">
        <v>97307</v>
      </c>
      <c r="K34" s="10">
        <v>18071</v>
      </c>
      <c r="L34" s="10">
        <v>10483</v>
      </c>
      <c r="M34" s="10">
        <v>18871</v>
      </c>
    </row>
    <row r="35" spans="2:13" ht="30.75" customHeight="1" x14ac:dyDescent="0.3">
      <c r="B35" s="146" t="s">
        <v>120</v>
      </c>
      <c r="C35" s="10">
        <v>772262</v>
      </c>
      <c r="D35" s="10">
        <v>728566</v>
      </c>
      <c r="E35" s="10">
        <v>2945994</v>
      </c>
      <c r="F35" s="10">
        <v>1198547</v>
      </c>
      <c r="G35" s="10">
        <v>597450</v>
      </c>
      <c r="H35" s="10">
        <v>183987</v>
      </c>
      <c r="I35" s="10">
        <v>404316</v>
      </c>
      <c r="J35" s="10">
        <v>678219</v>
      </c>
      <c r="K35" s="10">
        <v>696978</v>
      </c>
      <c r="L35" s="10">
        <v>299540</v>
      </c>
      <c r="M35" s="10">
        <v>679928</v>
      </c>
    </row>
    <row r="36" spans="2:13" ht="30.75" customHeight="1" x14ac:dyDescent="0.3">
      <c r="B36" s="146" t="s">
        <v>121</v>
      </c>
      <c r="C36" s="10">
        <v>0</v>
      </c>
      <c r="D36" s="10">
        <v>46800</v>
      </c>
      <c r="E36" s="10">
        <v>459872</v>
      </c>
      <c r="F36" s="10">
        <v>268041</v>
      </c>
      <c r="G36" s="10">
        <v>0</v>
      </c>
      <c r="H36" s="10">
        <v>136196</v>
      </c>
      <c r="I36" s="10">
        <v>8571</v>
      </c>
      <c r="J36" s="10">
        <v>27747</v>
      </c>
      <c r="K36" s="10">
        <v>0</v>
      </c>
      <c r="L36" s="10">
        <v>101179</v>
      </c>
      <c r="M36" s="10">
        <v>1413681</v>
      </c>
    </row>
    <row r="37" spans="2:13" ht="30.75" customHeight="1" x14ac:dyDescent="0.3">
      <c r="B37" s="146" t="s">
        <v>122</v>
      </c>
      <c r="C37" s="10">
        <v>455588</v>
      </c>
      <c r="D37" s="10">
        <v>252036</v>
      </c>
      <c r="E37" s="10">
        <v>450616</v>
      </c>
      <c r="F37" s="10">
        <v>62861</v>
      </c>
      <c r="G37" s="10">
        <v>122813</v>
      </c>
      <c r="H37" s="10">
        <v>23199</v>
      </c>
      <c r="I37" s="10">
        <v>57916</v>
      </c>
      <c r="J37" s="10">
        <v>30621</v>
      </c>
      <c r="K37" s="10">
        <v>57158</v>
      </c>
      <c r="L37" s="10">
        <v>10964</v>
      </c>
      <c r="M37" s="10">
        <v>884142</v>
      </c>
    </row>
    <row r="38" spans="2:13" ht="30.75" customHeight="1" x14ac:dyDescent="0.3">
      <c r="B38" s="146" t="s">
        <v>123</v>
      </c>
      <c r="C38" s="10">
        <v>36003</v>
      </c>
      <c r="D38" s="10">
        <v>116738</v>
      </c>
      <c r="E38" s="10">
        <v>1610559</v>
      </c>
      <c r="F38" s="10">
        <v>225120</v>
      </c>
      <c r="G38" s="10">
        <v>6960</v>
      </c>
      <c r="H38" s="10">
        <v>56121</v>
      </c>
      <c r="I38" s="10">
        <v>46424</v>
      </c>
      <c r="J38" s="10">
        <v>136976</v>
      </c>
      <c r="K38" s="10">
        <v>79262</v>
      </c>
      <c r="L38" s="10">
        <v>67323</v>
      </c>
      <c r="M38" s="10">
        <v>242876</v>
      </c>
    </row>
    <row r="39" spans="2:13" ht="30.75" customHeight="1" thickBot="1" x14ac:dyDescent="0.35">
      <c r="B39" s="152" t="s">
        <v>124</v>
      </c>
      <c r="C39" s="152">
        <v>7453081</v>
      </c>
      <c r="D39" s="152">
        <v>2275997</v>
      </c>
      <c r="E39" s="152">
        <v>36606651</v>
      </c>
      <c r="F39" s="152">
        <v>4465816</v>
      </c>
      <c r="G39" s="152">
        <v>5404716</v>
      </c>
      <c r="H39" s="152">
        <v>2367693</v>
      </c>
      <c r="I39" s="152">
        <v>1445518</v>
      </c>
      <c r="J39" s="152">
        <v>3448386</v>
      </c>
      <c r="K39" s="152">
        <v>2302362</v>
      </c>
      <c r="L39" s="152">
        <v>1307070</v>
      </c>
      <c r="M39" s="152">
        <v>4313396</v>
      </c>
    </row>
    <row r="40" spans="2:13" ht="14.5" thickTop="1" x14ac:dyDescent="0.3">
      <c r="B40" s="255" t="s">
        <v>237</v>
      </c>
      <c r="C40" s="255"/>
      <c r="D40" s="255"/>
      <c r="E40" s="255"/>
      <c r="F40" s="255"/>
      <c r="G40" s="255"/>
      <c r="H40" s="255"/>
      <c r="I40" s="255"/>
      <c r="J40" s="255"/>
      <c r="K40" s="286" t="s">
        <v>134</v>
      </c>
      <c r="L40" s="286"/>
      <c r="M40" s="286"/>
    </row>
    <row r="41" spans="2:13" x14ac:dyDescent="0.3">
      <c r="C41" s="17"/>
      <c r="D41" s="17"/>
      <c r="E41" s="17"/>
      <c r="F41" s="17"/>
      <c r="G41" s="17"/>
      <c r="H41" s="17"/>
      <c r="I41" s="17"/>
      <c r="J41" s="17"/>
      <c r="K41" s="17"/>
      <c r="L41" s="17"/>
      <c r="M41" s="17"/>
    </row>
    <row r="42" spans="2:13" x14ac:dyDescent="0.3">
      <c r="C42" s="17"/>
      <c r="D42" s="17"/>
      <c r="E42" s="17"/>
      <c r="F42" s="17"/>
      <c r="G42" s="17"/>
      <c r="H42" s="17"/>
      <c r="I42" s="154"/>
      <c r="J42" s="17"/>
      <c r="K42" s="17"/>
      <c r="L42" s="17"/>
      <c r="M42" s="17"/>
    </row>
    <row r="44" spans="2:13" x14ac:dyDescent="0.3">
      <c r="C44" s="17"/>
      <c r="D44" s="17"/>
      <c r="E44" s="17"/>
      <c r="F44" s="17"/>
      <c r="G44" s="17"/>
      <c r="H44" s="17"/>
      <c r="I44" s="17"/>
      <c r="J44" s="17"/>
      <c r="K44" s="17"/>
      <c r="L44" s="17"/>
      <c r="M44" s="17"/>
    </row>
  </sheetData>
  <sheetProtection algorithmName="SHA-512" hashValue="6EK5CFORv8fJzQS4mV7ZsDp/Jp2WlkVeMxGcTBeF4lb14Od/sR9FiPc+b8QMS7U/d48gVurJYhsyye+RV6kA8Q==" saltValue="1MoBvTVIJj51lbY/8r24OQ==" spinCount="100000" sheet="1" objects="1" scenarios="1"/>
  <mergeCells count="4">
    <mergeCell ref="B3:M3"/>
    <mergeCell ref="B4:M4"/>
    <mergeCell ref="B40:J40"/>
    <mergeCell ref="K40:M40"/>
  </mergeCells>
  <pageMargins left="0.7" right="0.7" top="0.75" bottom="0.75" header="0.3" footer="0.3"/>
  <pageSetup paperSize="9" scale="42"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tabColor rgb="FF92D050"/>
    <pageSetUpPr fitToPage="1"/>
  </sheetPr>
  <dimension ref="B3:Q44"/>
  <sheetViews>
    <sheetView showGridLines="0" topLeftCell="D25" zoomScale="80" zoomScaleNormal="80" workbookViewId="0">
      <selection activeCell="M6" sqref="M6:M39"/>
    </sheetView>
  </sheetViews>
  <sheetFormatPr defaultColWidth="9.453125" defaultRowHeight="14.5" x14ac:dyDescent="0.35"/>
  <cols>
    <col min="1" max="1" width="18.453125" style="4" customWidth="1"/>
    <col min="2" max="2" width="37.453125" style="4" customWidth="1"/>
    <col min="3" max="12" width="21.453125" style="4" customWidth="1"/>
    <col min="13" max="13" width="23.453125" style="4" customWidth="1"/>
    <col min="14" max="14" width="6.453125" hidden="1" customWidth="1"/>
    <col min="15" max="15" width="15.54296875" style="4" hidden="1" customWidth="1"/>
    <col min="16" max="16" width="17.453125" style="4" hidden="1" customWidth="1"/>
    <col min="17" max="17" width="18.453125" style="4" hidden="1" customWidth="1"/>
    <col min="18" max="18" width="27.453125" style="4" customWidth="1"/>
    <col min="19" max="19" width="9.453125" style="4" customWidth="1"/>
    <col min="20" max="20" width="5" style="4" customWidth="1"/>
    <col min="21" max="16384" width="9.453125" style="4"/>
  </cols>
  <sheetData>
    <row r="3" spans="2:17" x14ac:dyDescent="0.35">
      <c r="B3" s="296" t="s">
        <v>125</v>
      </c>
      <c r="C3" s="296"/>
      <c r="D3" s="296"/>
      <c r="E3" s="296"/>
      <c r="F3" s="296"/>
      <c r="G3" s="296"/>
      <c r="H3" s="296"/>
      <c r="I3" s="296"/>
      <c r="J3" s="296"/>
      <c r="K3" s="296"/>
      <c r="L3" s="296"/>
      <c r="M3" s="296"/>
    </row>
    <row r="4" spans="2:17" ht="21.75" customHeight="1" x14ac:dyDescent="0.35">
      <c r="B4" s="251" t="s">
        <v>318</v>
      </c>
      <c r="C4" s="251"/>
      <c r="D4" s="251"/>
      <c r="E4" s="251"/>
      <c r="F4" s="251"/>
      <c r="G4" s="251"/>
      <c r="H4" s="251"/>
      <c r="I4" s="251"/>
      <c r="J4" s="251"/>
      <c r="K4" s="251"/>
      <c r="L4" s="251"/>
      <c r="M4" s="251"/>
    </row>
    <row r="5" spans="2:17" ht="57" customHeight="1" x14ac:dyDescent="0.35">
      <c r="B5" s="155" t="s">
        <v>0</v>
      </c>
      <c r="C5" s="145" t="s">
        <v>86</v>
      </c>
      <c r="D5" s="145" t="s">
        <v>219</v>
      </c>
      <c r="E5" s="145" t="s">
        <v>250</v>
      </c>
      <c r="F5" s="145" t="s">
        <v>39</v>
      </c>
      <c r="G5" s="145" t="s">
        <v>251</v>
      </c>
      <c r="H5" s="145" t="s">
        <v>252</v>
      </c>
      <c r="I5" s="145" t="s">
        <v>42</v>
      </c>
      <c r="J5" s="145" t="s">
        <v>253</v>
      </c>
      <c r="K5" s="145" t="s">
        <v>259</v>
      </c>
      <c r="L5" s="145" t="s">
        <v>254</v>
      </c>
      <c r="M5" s="145" t="s">
        <v>45</v>
      </c>
      <c r="O5" s="156" t="s">
        <v>165</v>
      </c>
      <c r="P5" s="156" t="s">
        <v>164</v>
      </c>
    </row>
    <row r="6" spans="2:17" ht="32.25" customHeight="1" x14ac:dyDescent="0.35">
      <c r="B6" s="146" t="s">
        <v>91</v>
      </c>
      <c r="C6" s="10">
        <v>402000</v>
      </c>
      <c r="D6" s="10">
        <v>1028998</v>
      </c>
      <c r="E6" s="10">
        <v>486804</v>
      </c>
      <c r="F6" s="10">
        <v>600000</v>
      </c>
      <c r="G6" s="10">
        <v>300000</v>
      </c>
      <c r="H6" s="10">
        <v>445024</v>
      </c>
      <c r="I6" s="10">
        <v>500000</v>
      </c>
      <c r="J6" s="10">
        <v>1000000</v>
      </c>
      <c r="K6" s="10">
        <v>1000000</v>
      </c>
      <c r="L6" s="10">
        <v>887500</v>
      </c>
      <c r="M6" s="11">
        <f>SUM('APPENDIX 21 i'!C6:L6,'APPENDIX 21 ii'!C6:M6,'APPENDIX 21 iii'!C6:M6,'APPENDIX  21 iv'!C6:L6)</f>
        <v>37969723</v>
      </c>
      <c r="O6" s="96">
        <f>'APPENDIX 21 iii'!E6+'APPENDIX 21 ii'!C6+'APPENDIX 21 i'!J6+K6+'APPENDIX 21 ii'!H6</f>
        <v>10299491</v>
      </c>
      <c r="P6" s="18">
        <f>M6-O6</f>
        <v>27670232</v>
      </c>
      <c r="Q6" s="162"/>
    </row>
    <row r="7" spans="2:17" ht="32.25" customHeight="1" x14ac:dyDescent="0.35">
      <c r="B7" s="146" t="s">
        <v>92</v>
      </c>
      <c r="C7" s="10">
        <v>0</v>
      </c>
      <c r="D7" s="10">
        <v>100361</v>
      </c>
      <c r="E7" s="10">
        <v>66601</v>
      </c>
      <c r="F7" s="10">
        <v>0</v>
      </c>
      <c r="G7" s="10">
        <v>0</v>
      </c>
      <c r="H7" s="10">
        <v>0</v>
      </c>
      <c r="I7" s="10">
        <v>0</v>
      </c>
      <c r="J7" s="10">
        <v>0</v>
      </c>
      <c r="K7" s="10">
        <v>0</v>
      </c>
      <c r="L7" s="10">
        <v>0</v>
      </c>
      <c r="M7" s="11">
        <f>SUM('APPENDIX 21 i'!C7:L7,'APPENDIX 21 ii'!C7:M7,'APPENDIX 21 iii'!C7:M7,'APPENDIX  21 iv'!C7:L7)</f>
        <v>3430445</v>
      </c>
      <c r="O7" s="96">
        <f>'APPENDIX 21 iii'!E7+'APPENDIX 21 ii'!C7+'APPENDIX 21 i'!J7+K7+'APPENDIX 21 ii'!H7</f>
        <v>10871</v>
      </c>
      <c r="P7" s="18">
        <f t="shared" ref="P7:P39" si="0">M7-O7</f>
        <v>3419574</v>
      </c>
      <c r="Q7" s="162"/>
    </row>
    <row r="8" spans="2:17" ht="32.25" customHeight="1" x14ac:dyDescent="0.35">
      <c r="B8" s="146" t="s">
        <v>93</v>
      </c>
      <c r="C8" s="10">
        <v>-11977</v>
      </c>
      <c r="D8" s="10">
        <v>0</v>
      </c>
      <c r="E8" s="10">
        <v>0</v>
      </c>
      <c r="F8" s="10">
        <v>171009</v>
      </c>
      <c r="G8" s="10">
        <v>2750</v>
      </c>
      <c r="H8" s="10">
        <v>0</v>
      </c>
      <c r="I8" s="10">
        <v>188404</v>
      </c>
      <c r="J8" s="10">
        <v>0</v>
      </c>
      <c r="K8" s="10">
        <v>0</v>
      </c>
      <c r="L8" s="10">
        <v>0</v>
      </c>
      <c r="M8" s="11">
        <f>SUM('APPENDIX 21 i'!C8:L8,'APPENDIX 21 ii'!C8:M8,'APPENDIX 21 iii'!C8:M8,'APPENDIX  21 iv'!C8:L8)</f>
        <v>3456837</v>
      </c>
      <c r="O8" s="96">
        <f>'APPENDIX 21 iii'!E8+'APPENDIX 21 ii'!C8+'APPENDIX 21 i'!J8+K8+'APPENDIX 21 ii'!H8</f>
        <v>316881</v>
      </c>
      <c r="P8" s="18">
        <f t="shared" si="0"/>
        <v>3139956</v>
      </c>
      <c r="Q8" s="162"/>
    </row>
    <row r="9" spans="2:17" ht="32.25" customHeight="1" x14ac:dyDescent="0.35">
      <c r="B9" s="146" t="s">
        <v>94</v>
      </c>
      <c r="C9" s="10">
        <v>0</v>
      </c>
      <c r="D9" s="10">
        <v>0</v>
      </c>
      <c r="E9" s="10">
        <v>0</v>
      </c>
      <c r="F9" s="10">
        <v>0</v>
      </c>
      <c r="G9" s="10">
        <v>0</v>
      </c>
      <c r="H9" s="10">
        <v>0</v>
      </c>
      <c r="I9" s="10">
        <v>0</v>
      </c>
      <c r="J9" s="10">
        <v>0</v>
      </c>
      <c r="K9" s="10">
        <v>0</v>
      </c>
      <c r="L9" s="10">
        <v>0</v>
      </c>
      <c r="M9" s="11">
        <f>SUM('APPENDIX 21 i'!C9:L9,'APPENDIX 21 ii'!C9:M9,'APPENDIX 21 iii'!C9:M9,'APPENDIX  21 iv'!C9:L9)</f>
        <v>0</v>
      </c>
      <c r="O9" s="96">
        <f>'APPENDIX 21 iii'!E9+'APPENDIX 21 ii'!C9+'APPENDIX 21 i'!J9+K9+'APPENDIX 21 ii'!H9</f>
        <v>0</v>
      </c>
      <c r="P9" s="18">
        <f t="shared" si="0"/>
        <v>0</v>
      </c>
      <c r="Q9" s="162"/>
    </row>
    <row r="10" spans="2:17" ht="32.25" customHeight="1" x14ac:dyDescent="0.35">
      <c r="B10" s="146" t="s">
        <v>95</v>
      </c>
      <c r="C10" s="10">
        <v>232413</v>
      </c>
      <c r="D10" s="10">
        <v>-37237</v>
      </c>
      <c r="E10" s="10">
        <v>-211551</v>
      </c>
      <c r="F10" s="10">
        <v>814038</v>
      </c>
      <c r="G10" s="10">
        <v>933729</v>
      </c>
      <c r="H10" s="10">
        <v>224558</v>
      </c>
      <c r="I10" s="10">
        <v>996499</v>
      </c>
      <c r="J10" s="10">
        <v>5732620</v>
      </c>
      <c r="K10" s="10">
        <v>-12862</v>
      </c>
      <c r="L10" s="10">
        <v>66757</v>
      </c>
      <c r="M10" s="11">
        <f>SUM('APPENDIX 21 i'!C10:L10,'APPENDIX 21 ii'!C10:M10,'APPENDIX 21 iii'!C10:M10,'APPENDIX  21 iv'!C10:L10)</f>
        <v>56080477</v>
      </c>
      <c r="O10" s="96">
        <f>'APPENDIX 21 iii'!E10+'APPENDIX 21 ii'!C10+'APPENDIX 21 i'!J10+K10+'APPENDIX 21 ii'!H10</f>
        <v>19938115</v>
      </c>
      <c r="P10" s="18">
        <f t="shared" si="0"/>
        <v>36142362</v>
      </c>
      <c r="Q10" s="162"/>
    </row>
    <row r="11" spans="2:17" ht="32.25" customHeight="1" x14ac:dyDescent="0.35">
      <c r="B11" s="146" t="s">
        <v>96</v>
      </c>
      <c r="C11" s="10">
        <v>0</v>
      </c>
      <c r="D11" s="10">
        <v>0</v>
      </c>
      <c r="E11" s="10">
        <v>0</v>
      </c>
      <c r="F11" s="10">
        <v>10040</v>
      </c>
      <c r="G11" s="10">
        <v>-6079</v>
      </c>
      <c r="H11" s="10">
        <v>0</v>
      </c>
      <c r="I11" s="10">
        <v>25000</v>
      </c>
      <c r="J11" s="10">
        <v>0</v>
      </c>
      <c r="K11" s="10">
        <v>0</v>
      </c>
      <c r="L11" s="10">
        <v>220000</v>
      </c>
      <c r="M11" s="11">
        <f>SUM('APPENDIX 21 i'!C11:L11,'APPENDIX 21 ii'!C11:M11,'APPENDIX 21 iii'!C11:M11,'APPENDIX  21 iv'!C11:L11)</f>
        <v>1096039</v>
      </c>
      <c r="O11" s="96">
        <f>'APPENDIX 21 iii'!E11+'APPENDIX 21 ii'!C11+'APPENDIX 21 i'!J11+K11+'APPENDIX 21 ii'!H11</f>
        <v>-53646</v>
      </c>
      <c r="P11" s="18">
        <f t="shared" si="0"/>
        <v>1149685</v>
      </c>
      <c r="Q11" s="162"/>
    </row>
    <row r="12" spans="2:17" ht="32.25" customHeight="1" x14ac:dyDescent="0.35">
      <c r="B12" s="149" t="s">
        <v>97</v>
      </c>
      <c r="C12" s="149">
        <v>622436</v>
      </c>
      <c r="D12" s="149">
        <v>1092122</v>
      </c>
      <c r="E12" s="149">
        <v>341854</v>
      </c>
      <c r="F12" s="149">
        <v>1595087</v>
      </c>
      <c r="G12" s="149">
        <v>1230400</v>
      </c>
      <c r="H12" s="149">
        <v>669583</v>
      </c>
      <c r="I12" s="149">
        <v>1709904</v>
      </c>
      <c r="J12" s="149">
        <v>6732620</v>
      </c>
      <c r="K12" s="149">
        <v>987138</v>
      </c>
      <c r="L12" s="149">
        <v>1174257</v>
      </c>
      <c r="M12" s="150">
        <f>SUM('APPENDIX 21 i'!C12:L12,'APPENDIX 21 ii'!C12:M12,'APPENDIX 21 iii'!C12:M12,'APPENDIX  21 iv'!C12:L12)</f>
        <v>102033522</v>
      </c>
      <c r="O12" s="96">
        <f>'APPENDIX 21 iii'!E12+'APPENDIX 21 ii'!C12+'APPENDIX 21 i'!J12+K12+'APPENDIX 21 ii'!H12</f>
        <v>30511712</v>
      </c>
      <c r="P12" s="18">
        <f t="shared" si="0"/>
        <v>71521810</v>
      </c>
      <c r="Q12" s="162"/>
    </row>
    <row r="13" spans="2:17" ht="32.25" customHeight="1" x14ac:dyDescent="0.35">
      <c r="B13" s="146" t="s">
        <v>98</v>
      </c>
      <c r="C13" s="10">
        <v>934829</v>
      </c>
      <c r="D13" s="10">
        <v>1587432</v>
      </c>
      <c r="E13" s="10">
        <v>1350572</v>
      </c>
      <c r="F13" s="10">
        <v>835003</v>
      </c>
      <c r="G13" s="10">
        <v>1786625</v>
      </c>
      <c r="H13" s="10">
        <v>1305599</v>
      </c>
      <c r="I13" s="10">
        <v>1797883</v>
      </c>
      <c r="J13" s="10">
        <v>6657436</v>
      </c>
      <c r="K13" s="10">
        <v>91570</v>
      </c>
      <c r="L13" s="10">
        <v>1275788</v>
      </c>
      <c r="M13" s="11">
        <f>SUM('APPENDIX 21 i'!C13:L13,'APPENDIX 21 ii'!C13:M13,'APPENDIX 21 iii'!C13:M13,'APPENDIX  21 iv'!C13:L13)</f>
        <v>111281856</v>
      </c>
      <c r="O13" s="96">
        <f>'APPENDIX 21 iii'!E13+'APPENDIX 21 ii'!C13+'APPENDIX 21 i'!J13+K13+'APPENDIX 21 ii'!H13</f>
        <v>16158385</v>
      </c>
      <c r="P13" s="18">
        <f t="shared" si="0"/>
        <v>95123471</v>
      </c>
      <c r="Q13" s="162"/>
    </row>
    <row r="14" spans="2:17" ht="32.25" customHeight="1" x14ac:dyDescent="0.35">
      <c r="B14" s="146" t="s">
        <v>99</v>
      </c>
      <c r="C14" s="10">
        <v>0</v>
      </c>
      <c r="D14" s="10">
        <v>0</v>
      </c>
      <c r="E14" s="10">
        <v>0</v>
      </c>
      <c r="F14" s="10">
        <v>0</v>
      </c>
      <c r="G14" s="10">
        <v>0</v>
      </c>
      <c r="H14" s="10">
        <v>0</v>
      </c>
      <c r="I14" s="10">
        <v>0</v>
      </c>
      <c r="J14" s="10">
        <v>0</v>
      </c>
      <c r="K14" s="10">
        <v>0</v>
      </c>
      <c r="L14" s="10">
        <v>0</v>
      </c>
      <c r="M14" s="11">
        <f>SUM('APPENDIX 21 i'!C14:L14,'APPENDIX 21 ii'!C14:M14,'APPENDIX 21 iii'!C14:M14,'APPENDIX  21 iv'!C14:L14)</f>
        <v>0</v>
      </c>
      <c r="O14" s="96">
        <f>'APPENDIX 21 iii'!E14+'APPENDIX 21 ii'!C14+'APPENDIX 21 i'!J14+K14+'APPENDIX 21 ii'!H14</f>
        <v>0</v>
      </c>
      <c r="P14" s="18">
        <f t="shared" si="0"/>
        <v>0</v>
      </c>
      <c r="Q14" s="162"/>
    </row>
    <row r="15" spans="2:17" ht="32.25" customHeight="1" x14ac:dyDescent="0.35">
      <c r="B15" s="146" t="s">
        <v>100</v>
      </c>
      <c r="C15" s="10">
        <v>103913</v>
      </c>
      <c r="D15" s="10">
        <v>0</v>
      </c>
      <c r="E15" s="10">
        <v>35738</v>
      </c>
      <c r="F15" s="10">
        <v>62545</v>
      </c>
      <c r="G15" s="10">
        <v>0</v>
      </c>
      <c r="H15" s="10">
        <v>0</v>
      </c>
      <c r="I15" s="10">
        <v>54554</v>
      </c>
      <c r="J15" s="10">
        <v>0</v>
      </c>
      <c r="K15" s="10">
        <v>0</v>
      </c>
      <c r="L15" s="10">
        <v>0</v>
      </c>
      <c r="M15" s="11">
        <f>SUM('APPENDIX 21 i'!C15:L15,'APPENDIX 21 ii'!C15:M15,'APPENDIX 21 iii'!C15:M15,'APPENDIX  21 iv'!C15:L15)</f>
        <v>1323478</v>
      </c>
      <c r="O15" s="96">
        <f>'APPENDIX 21 iii'!E15+'APPENDIX 21 ii'!C15+'APPENDIX 21 i'!J15+K15+'APPENDIX 21 ii'!H15</f>
        <v>119483</v>
      </c>
      <c r="P15" s="18">
        <f t="shared" si="0"/>
        <v>1203995</v>
      </c>
      <c r="Q15" s="162"/>
    </row>
    <row r="16" spans="2:17" ht="32.25" customHeight="1" x14ac:dyDescent="0.35">
      <c r="B16" s="146" t="s">
        <v>101</v>
      </c>
      <c r="C16" s="10">
        <v>306380</v>
      </c>
      <c r="D16" s="10">
        <v>263028</v>
      </c>
      <c r="E16" s="10">
        <v>587381</v>
      </c>
      <c r="F16" s="10">
        <v>178249</v>
      </c>
      <c r="G16" s="10">
        <v>326521</v>
      </c>
      <c r="H16" s="10">
        <v>35283</v>
      </c>
      <c r="I16" s="10">
        <v>472437</v>
      </c>
      <c r="J16" s="10">
        <v>1843741</v>
      </c>
      <c r="K16" s="10">
        <v>68528</v>
      </c>
      <c r="L16" s="10">
        <v>273486</v>
      </c>
      <c r="M16" s="11">
        <f>SUM('APPENDIX 21 i'!C16:L16,'APPENDIX 21 ii'!C16:M16,'APPENDIX 21 iii'!C16:M16,'APPENDIX  21 iv'!C16:L16)</f>
        <v>26871276</v>
      </c>
      <c r="O16" s="96">
        <f>'APPENDIX 21 iii'!E16+'APPENDIX 21 ii'!C16+'APPENDIX 21 i'!J16+K16+'APPENDIX 21 ii'!H16</f>
        <v>3114348</v>
      </c>
      <c r="P16" s="18">
        <f t="shared" si="0"/>
        <v>23756928</v>
      </c>
      <c r="Q16" s="162"/>
    </row>
    <row r="17" spans="2:17" ht="32.25" customHeight="1" thickBot="1" x14ac:dyDescent="0.4">
      <c r="B17" s="152" t="s">
        <v>102</v>
      </c>
      <c r="C17" s="152">
        <v>1967558</v>
      </c>
      <c r="D17" s="152">
        <v>2942582</v>
      </c>
      <c r="E17" s="152">
        <v>2315546</v>
      </c>
      <c r="F17" s="152">
        <v>2670884</v>
      </c>
      <c r="G17" s="152">
        <v>3343546</v>
      </c>
      <c r="H17" s="152">
        <v>2010465</v>
      </c>
      <c r="I17" s="152">
        <v>4034777</v>
      </c>
      <c r="J17" s="152">
        <v>15233797</v>
      </c>
      <c r="K17" s="152">
        <v>1147235</v>
      </c>
      <c r="L17" s="152">
        <v>2723531</v>
      </c>
      <c r="M17" s="153">
        <f>SUM('APPENDIX 21 i'!C17:L17,'APPENDIX 21 ii'!C17:M17,'APPENDIX 21 iii'!C17:M17,'APPENDIX  21 iv'!C17:L17)</f>
        <v>241510131</v>
      </c>
      <c r="O17" s="96">
        <f>'APPENDIX 21 iii'!E17+'APPENDIX 21 ii'!C17+'APPENDIX 21 i'!J17+K17+'APPENDIX 21 ii'!H17</f>
        <v>49903925</v>
      </c>
      <c r="P17" s="18">
        <f t="shared" si="0"/>
        <v>191606206</v>
      </c>
      <c r="Q17" s="162"/>
    </row>
    <row r="18" spans="2:17" ht="32.25" customHeight="1" thickTop="1" x14ac:dyDescent="0.35">
      <c r="B18" s="151" t="s">
        <v>103</v>
      </c>
      <c r="C18" s="10">
        <v>0</v>
      </c>
      <c r="D18" s="10">
        <v>0</v>
      </c>
      <c r="E18" s="10">
        <v>24500</v>
      </c>
      <c r="F18" s="10">
        <v>295586</v>
      </c>
      <c r="G18" s="10">
        <v>284812</v>
      </c>
      <c r="H18" s="10">
        <v>0</v>
      </c>
      <c r="I18" s="10">
        <v>240660</v>
      </c>
      <c r="J18" s="10">
        <v>0</v>
      </c>
      <c r="K18" s="10">
        <v>0</v>
      </c>
      <c r="L18" s="10">
        <v>0</v>
      </c>
      <c r="M18" s="157">
        <f>SUM('APPENDIX 21 i'!C18:L18,'APPENDIX 21 ii'!C18:M18,'APPENDIX 21 iii'!C18:M18,'APPENDIX  21 iv'!C18:L18)</f>
        <v>6522947</v>
      </c>
      <c r="O18" s="96">
        <f>'APPENDIX 21 iii'!E18+'APPENDIX 21 ii'!C18+'APPENDIX 21 i'!J18+K18+'APPENDIX 21 ii'!H18</f>
        <v>518797</v>
      </c>
      <c r="P18" s="18">
        <f t="shared" si="0"/>
        <v>6004150</v>
      </c>
      <c r="Q18" s="162" t="s">
        <v>103</v>
      </c>
    </row>
    <row r="19" spans="2:17" ht="32.25" customHeight="1" x14ac:dyDescent="0.35">
      <c r="B19" s="146" t="s">
        <v>104</v>
      </c>
      <c r="C19" s="10">
        <v>101869</v>
      </c>
      <c r="D19" s="10">
        <v>509700</v>
      </c>
      <c r="E19" s="10">
        <v>0</v>
      </c>
      <c r="F19" s="10">
        <v>0</v>
      </c>
      <c r="G19" s="10">
        <v>1065349</v>
      </c>
      <c r="H19" s="10">
        <v>687343</v>
      </c>
      <c r="I19" s="10">
        <v>1716399</v>
      </c>
      <c r="J19" s="10">
        <v>3713400</v>
      </c>
      <c r="K19" s="10">
        <v>0</v>
      </c>
      <c r="L19" s="10">
        <v>674400</v>
      </c>
      <c r="M19" s="11">
        <f>SUM('APPENDIX 21 i'!C19:L19,'APPENDIX 21 ii'!C19:M19,'APPENDIX 21 iii'!C19:M19,'APPENDIX  21 iv'!C19:L19)</f>
        <v>36251892</v>
      </c>
      <c r="O19" s="96">
        <f>'APPENDIX 21 iii'!E19+'APPENDIX 21 ii'!C19+'APPENDIX 21 i'!J19+K19+'APPENDIX 21 ii'!H19</f>
        <v>9328514</v>
      </c>
      <c r="P19" s="18">
        <f t="shared" si="0"/>
        <v>26923378</v>
      </c>
      <c r="Q19" s="162" t="s">
        <v>104</v>
      </c>
    </row>
    <row r="20" spans="2:17" ht="32.25" customHeight="1" x14ac:dyDescent="0.35">
      <c r="B20" s="146" t="s">
        <v>105</v>
      </c>
      <c r="C20" s="10">
        <v>9949</v>
      </c>
      <c r="D20" s="10">
        <v>84511</v>
      </c>
      <c r="E20" s="10">
        <v>52122</v>
      </c>
      <c r="F20" s="10">
        <v>27619</v>
      </c>
      <c r="G20" s="10">
        <v>46780</v>
      </c>
      <c r="H20" s="10">
        <v>29625</v>
      </c>
      <c r="I20" s="10">
        <v>9149</v>
      </c>
      <c r="J20" s="10">
        <v>122854</v>
      </c>
      <c r="K20" s="10">
        <v>26305</v>
      </c>
      <c r="L20" s="10">
        <v>89702</v>
      </c>
      <c r="M20" s="11">
        <f>SUM('APPENDIX 21 i'!C20:L20,'APPENDIX 21 ii'!C20:M20,'APPENDIX 21 iii'!C20:M20,'APPENDIX  21 iv'!C20:L20)</f>
        <v>2343463</v>
      </c>
      <c r="O20" s="96">
        <f>'APPENDIX 21 iii'!E20+'APPENDIX 21 ii'!C20+'APPENDIX 21 i'!J20+K20+'APPENDIX 21 ii'!H20</f>
        <v>127913</v>
      </c>
      <c r="P20" s="18">
        <f t="shared" si="0"/>
        <v>2215550</v>
      </c>
      <c r="Q20" s="162" t="s">
        <v>105</v>
      </c>
    </row>
    <row r="21" spans="2:17" ht="32.25" customHeight="1" x14ac:dyDescent="0.35">
      <c r="B21" s="146" t="s">
        <v>106</v>
      </c>
      <c r="C21" s="10">
        <v>623284</v>
      </c>
      <c r="D21" s="10">
        <v>873050</v>
      </c>
      <c r="E21" s="10">
        <v>35000</v>
      </c>
      <c r="F21" s="10">
        <v>1440089</v>
      </c>
      <c r="G21" s="10">
        <v>332728</v>
      </c>
      <c r="H21" s="10">
        <v>109007</v>
      </c>
      <c r="I21" s="10">
        <v>239061</v>
      </c>
      <c r="J21" s="10">
        <v>4354039</v>
      </c>
      <c r="K21" s="10">
        <v>189514</v>
      </c>
      <c r="L21" s="10">
        <v>129000</v>
      </c>
      <c r="M21" s="11">
        <f>SUM('APPENDIX 21 i'!C21:L21,'APPENDIX 21 ii'!C21:M21,'APPENDIX 21 iii'!C21:M21,'APPENDIX  21 iv'!C21:L21)</f>
        <v>73542129</v>
      </c>
      <c r="O21" s="96">
        <f>'APPENDIX 21 iii'!E21+'APPENDIX 21 ii'!C21+'APPENDIX 21 i'!J21+K21+'APPENDIX 21 ii'!H21</f>
        <v>16886424</v>
      </c>
      <c r="P21" s="18">
        <f t="shared" si="0"/>
        <v>56655705</v>
      </c>
      <c r="Q21" s="162" t="s">
        <v>106</v>
      </c>
    </row>
    <row r="22" spans="2:17" ht="32.25" customHeight="1" x14ac:dyDescent="0.35">
      <c r="B22" s="146" t="s">
        <v>107</v>
      </c>
      <c r="C22" s="10">
        <v>0</v>
      </c>
      <c r="D22" s="10">
        <v>0</v>
      </c>
      <c r="E22" s="10">
        <v>0</v>
      </c>
      <c r="F22" s="10">
        <v>0</v>
      </c>
      <c r="G22" s="10">
        <v>0</v>
      </c>
      <c r="H22" s="10">
        <v>0</v>
      </c>
      <c r="I22" s="10">
        <v>35178</v>
      </c>
      <c r="J22" s="10">
        <v>0</v>
      </c>
      <c r="K22" s="10">
        <v>0</v>
      </c>
      <c r="L22" s="10">
        <v>77250</v>
      </c>
      <c r="M22" s="11">
        <f>SUM('APPENDIX 21 i'!C22:L22,'APPENDIX 21 ii'!C22:M22,'APPENDIX 21 iii'!C22:M22,'APPENDIX  21 iv'!C22:L22)</f>
        <v>489677</v>
      </c>
      <c r="O22" s="96">
        <f>'APPENDIX 21 iii'!E22+'APPENDIX 21 ii'!C22+'APPENDIX 21 i'!J22+K22+'APPENDIX 21 ii'!H22</f>
        <v>0</v>
      </c>
      <c r="P22" s="18">
        <f t="shared" si="0"/>
        <v>489677</v>
      </c>
      <c r="Q22" s="162" t="s">
        <v>107</v>
      </c>
    </row>
    <row r="23" spans="2:17" ht="32.25" customHeight="1" x14ac:dyDescent="0.35">
      <c r="B23" s="146" t="s">
        <v>108</v>
      </c>
      <c r="C23" s="10">
        <v>0</v>
      </c>
      <c r="D23" s="10">
        <v>0</v>
      </c>
      <c r="E23" s="10">
        <v>0</v>
      </c>
      <c r="F23" s="10">
        <v>0</v>
      </c>
      <c r="G23" s="10">
        <v>0</v>
      </c>
      <c r="H23" s="10">
        <v>0</v>
      </c>
      <c r="I23" s="10">
        <v>615600</v>
      </c>
      <c r="J23" s="10">
        <v>0</v>
      </c>
      <c r="K23" s="10">
        <v>0</v>
      </c>
      <c r="L23" s="10">
        <v>245251</v>
      </c>
      <c r="M23" s="11">
        <f>SUM('APPENDIX 21 i'!C23:L23,'APPENDIX 21 ii'!C23:M23,'APPENDIX 21 iii'!C23:M23,'APPENDIX  21 iv'!C23:L23)</f>
        <v>10483187</v>
      </c>
      <c r="O23" s="96">
        <f>'APPENDIX 21 iii'!E23+'APPENDIX 21 ii'!C23+'APPENDIX 21 i'!J23+K23+'APPENDIX 21 ii'!H23</f>
        <v>4710558</v>
      </c>
      <c r="P23" s="18">
        <f t="shared" si="0"/>
        <v>5772629</v>
      </c>
      <c r="Q23" s="162" t="s">
        <v>108</v>
      </c>
    </row>
    <row r="24" spans="2:17" ht="32.25" customHeight="1" x14ac:dyDescent="0.35">
      <c r="B24" s="146" t="s">
        <v>109</v>
      </c>
      <c r="C24" s="10">
        <v>50346</v>
      </c>
      <c r="D24" s="10">
        <v>0</v>
      </c>
      <c r="E24" s="10">
        <v>62475</v>
      </c>
      <c r="F24" s="10">
        <v>3620</v>
      </c>
      <c r="G24" s="10">
        <v>0</v>
      </c>
      <c r="H24" s="10">
        <v>0</v>
      </c>
      <c r="I24" s="10">
        <v>0</v>
      </c>
      <c r="J24" s="10">
        <v>290992</v>
      </c>
      <c r="K24" s="10">
        <v>0</v>
      </c>
      <c r="L24" s="10">
        <v>0</v>
      </c>
      <c r="M24" s="11">
        <f>SUM('APPENDIX 21 i'!C24:L24,'APPENDIX 21 ii'!C24:M24,'APPENDIX 21 iii'!C24:M24,'APPENDIX  21 iv'!C24:L24)</f>
        <v>2102661</v>
      </c>
      <c r="O24" s="96">
        <f>'APPENDIX 21 iii'!E24+'APPENDIX 21 ii'!C24+'APPENDIX 21 i'!J24+K24+'APPENDIX 21 ii'!H24</f>
        <v>500278</v>
      </c>
      <c r="P24" s="18">
        <f t="shared" si="0"/>
        <v>1602383</v>
      </c>
      <c r="Q24" s="162" t="s">
        <v>109</v>
      </c>
    </row>
    <row r="25" spans="2:17" ht="32.25" customHeight="1" x14ac:dyDescent="0.35">
      <c r="B25" s="146" t="s">
        <v>110</v>
      </c>
      <c r="C25" s="10">
        <v>0</v>
      </c>
      <c r="D25" s="10">
        <v>0</v>
      </c>
      <c r="E25" s="10">
        <v>0</v>
      </c>
      <c r="F25" s="10">
        <v>0</v>
      </c>
      <c r="G25" s="10">
        <v>0</v>
      </c>
      <c r="H25" s="10">
        <v>0</v>
      </c>
      <c r="I25" s="10">
        <v>0</v>
      </c>
      <c r="J25" s="10">
        <v>0</v>
      </c>
      <c r="K25" s="10">
        <v>0</v>
      </c>
      <c r="L25" s="10">
        <v>0</v>
      </c>
      <c r="M25" s="11">
        <f>SUM('APPENDIX 21 i'!C25:L25,'APPENDIX 21 ii'!C25:M25,'APPENDIX 21 iii'!C25:M25,'APPENDIX  21 iv'!C25:L25)</f>
        <v>64662</v>
      </c>
      <c r="O25" s="96">
        <f>'APPENDIX 21 iii'!E25+'APPENDIX 21 ii'!C25+'APPENDIX 21 i'!J25+K25+'APPENDIX 21 ii'!H25</f>
        <v>0</v>
      </c>
      <c r="P25" s="18">
        <f t="shared" si="0"/>
        <v>64662</v>
      </c>
      <c r="Q25" s="162" t="s">
        <v>110</v>
      </c>
    </row>
    <row r="26" spans="2:17" ht="32.25" customHeight="1" x14ac:dyDescent="0.35">
      <c r="B26" s="146" t="s">
        <v>111</v>
      </c>
      <c r="C26" s="10">
        <v>0</v>
      </c>
      <c r="D26" s="10">
        <v>0</v>
      </c>
      <c r="E26" s="10">
        <v>0</v>
      </c>
      <c r="F26" s="10">
        <v>0</v>
      </c>
      <c r="G26" s="10">
        <v>0</v>
      </c>
      <c r="H26" s="10">
        <v>0</v>
      </c>
      <c r="I26" s="10">
        <v>0</v>
      </c>
      <c r="J26" s="10">
        <v>0</v>
      </c>
      <c r="K26" s="10">
        <v>0</v>
      </c>
      <c r="L26" s="10">
        <v>0</v>
      </c>
      <c r="M26" s="11">
        <f>SUM('APPENDIX 21 i'!C26:L26,'APPENDIX 21 ii'!C26:M26,'APPENDIX 21 iii'!C26:M26,'APPENDIX  21 iv'!C26:L26)</f>
        <v>2350</v>
      </c>
      <c r="O26" s="96">
        <f>'APPENDIX 21 iii'!E26+'APPENDIX 21 ii'!C26+'APPENDIX 21 i'!J26+K26+'APPENDIX 21 ii'!H26</f>
        <v>0</v>
      </c>
      <c r="P26" s="18">
        <f t="shared" si="0"/>
        <v>2350</v>
      </c>
      <c r="Q26" s="162" t="s">
        <v>111</v>
      </c>
    </row>
    <row r="27" spans="2:17" ht="32.25" customHeight="1" x14ac:dyDescent="0.35">
      <c r="B27" s="146" t="s">
        <v>112</v>
      </c>
      <c r="C27" s="10">
        <v>25470</v>
      </c>
      <c r="D27" s="10">
        <v>0</v>
      </c>
      <c r="E27" s="10">
        <v>0</v>
      </c>
      <c r="F27" s="10">
        <v>172533</v>
      </c>
      <c r="G27" s="10">
        <v>16558</v>
      </c>
      <c r="H27" s="10">
        <v>0</v>
      </c>
      <c r="I27" s="10">
        <v>6220</v>
      </c>
      <c r="J27" s="10">
        <v>1094041</v>
      </c>
      <c r="K27" s="10">
        <v>0</v>
      </c>
      <c r="L27" s="10">
        <v>0</v>
      </c>
      <c r="M27" s="11">
        <f>SUM('APPENDIX 21 i'!C27:L27,'APPENDIX 21 ii'!C27:M27,'APPENDIX 21 iii'!C27:M27,'APPENDIX  21 iv'!C27:L27)</f>
        <v>7341402</v>
      </c>
      <c r="O27" s="96">
        <f>'APPENDIX 21 iii'!E27+'APPENDIX 21 ii'!C27+'APPENDIX 21 i'!J27+K27+'APPENDIX 21 ii'!H27</f>
        <v>1096001</v>
      </c>
      <c r="P27" s="18">
        <f t="shared" si="0"/>
        <v>6245401</v>
      </c>
      <c r="Q27" s="162" t="s">
        <v>112</v>
      </c>
    </row>
    <row r="28" spans="2:17" ht="32.25" customHeight="1" x14ac:dyDescent="0.35">
      <c r="B28" s="146" t="s">
        <v>255</v>
      </c>
      <c r="C28" s="10">
        <v>0</v>
      </c>
      <c r="D28" s="10">
        <v>0</v>
      </c>
      <c r="E28" s="10">
        <v>0</v>
      </c>
      <c r="F28" s="10">
        <v>6441</v>
      </c>
      <c r="G28" s="10">
        <v>24817</v>
      </c>
      <c r="H28" s="10">
        <v>59</v>
      </c>
      <c r="I28" s="10">
        <v>7878</v>
      </c>
      <c r="J28" s="10">
        <v>107666</v>
      </c>
      <c r="K28" s="10">
        <v>0</v>
      </c>
      <c r="L28" s="10">
        <v>0</v>
      </c>
      <c r="M28" s="11">
        <f>SUM('APPENDIX 21 i'!C28:L28,'APPENDIX 21 ii'!C28:M28,'APPENDIX 21 iii'!C28:M28,'APPENDIX  21 iv'!C28:L28)</f>
        <v>3163732</v>
      </c>
      <c r="O28" s="96">
        <f>'APPENDIX 21 iii'!E28+'APPENDIX 21 ii'!C28+'APPENDIX 21 i'!J28+K28+'APPENDIX 21 ii'!H28</f>
        <v>202231</v>
      </c>
      <c r="P28" s="18">
        <f t="shared" si="0"/>
        <v>2961501</v>
      </c>
      <c r="Q28" s="162" t="s">
        <v>255</v>
      </c>
    </row>
    <row r="29" spans="2:17" ht="32.25" customHeight="1" x14ac:dyDescent="0.35">
      <c r="B29" s="146" t="s">
        <v>114</v>
      </c>
      <c r="C29" s="10">
        <v>0</v>
      </c>
      <c r="D29" s="10">
        <v>613</v>
      </c>
      <c r="E29" s="10">
        <v>0</v>
      </c>
      <c r="F29" s="10">
        <v>0</v>
      </c>
      <c r="G29" s="10">
        <v>0</v>
      </c>
      <c r="H29" s="10">
        <v>0</v>
      </c>
      <c r="I29" s="10">
        <v>0</v>
      </c>
      <c r="J29" s="10">
        <v>0</v>
      </c>
      <c r="K29" s="10">
        <v>0</v>
      </c>
      <c r="L29" s="10">
        <v>0</v>
      </c>
      <c r="M29" s="11">
        <f>SUM('APPENDIX 21 i'!C29:L29,'APPENDIX 21 ii'!C29:M29,'APPENDIX 21 iii'!C29:M29,'APPENDIX  21 iv'!C29:L29)</f>
        <v>1096</v>
      </c>
      <c r="O29" s="96">
        <f>'APPENDIX 21 iii'!E29+'APPENDIX 21 ii'!C29+'APPENDIX 21 i'!J29+K29+'APPENDIX 21 ii'!H29</f>
        <v>81</v>
      </c>
      <c r="P29" s="18">
        <f t="shared" si="0"/>
        <v>1015</v>
      </c>
      <c r="Q29" s="162" t="s">
        <v>114</v>
      </c>
    </row>
    <row r="30" spans="2:17" ht="32.25" customHeight="1" x14ac:dyDescent="0.35">
      <c r="B30" s="146" t="s">
        <v>115</v>
      </c>
      <c r="C30" s="10">
        <v>0</v>
      </c>
      <c r="D30" s="10">
        <v>0</v>
      </c>
      <c r="E30" s="10">
        <v>0</v>
      </c>
      <c r="F30" s="10">
        <v>0</v>
      </c>
      <c r="G30" s="10">
        <v>0</v>
      </c>
      <c r="H30" s="10">
        <v>0</v>
      </c>
      <c r="I30" s="10">
        <v>0</v>
      </c>
      <c r="J30" s="10">
        <v>0</v>
      </c>
      <c r="K30" s="10">
        <v>0</v>
      </c>
      <c r="L30" s="10">
        <v>0</v>
      </c>
      <c r="M30" s="11">
        <f>SUM('APPENDIX 21 i'!C30:L30,'APPENDIX 21 ii'!C30:M30,'APPENDIX 21 iii'!C30:M30,'APPENDIX  21 iv'!C30:L30)</f>
        <v>0</v>
      </c>
      <c r="O30" s="96">
        <f>'APPENDIX 21 iii'!E30+'APPENDIX 21 ii'!C30+'APPENDIX 21 i'!J30+K30+'APPENDIX 21 ii'!H30</f>
        <v>0</v>
      </c>
      <c r="P30" s="18">
        <f t="shared" si="0"/>
        <v>0</v>
      </c>
      <c r="Q30" s="162" t="s">
        <v>115</v>
      </c>
    </row>
    <row r="31" spans="2:17" ht="32.25" customHeight="1" x14ac:dyDescent="0.35">
      <c r="B31" s="146" t="s">
        <v>116</v>
      </c>
      <c r="C31" s="10">
        <v>0</v>
      </c>
      <c r="D31" s="10">
        <v>548</v>
      </c>
      <c r="E31" s="10">
        <v>0</v>
      </c>
      <c r="F31" s="10">
        <v>5339</v>
      </c>
      <c r="G31" s="10">
        <v>122021</v>
      </c>
      <c r="H31" s="10">
        <v>0</v>
      </c>
      <c r="I31" s="10">
        <v>937663</v>
      </c>
      <c r="J31" s="10">
        <v>536228</v>
      </c>
      <c r="K31" s="10">
        <v>0</v>
      </c>
      <c r="L31" s="10">
        <v>20034</v>
      </c>
      <c r="M31" s="11">
        <f>SUM('APPENDIX 21 i'!C31:L31,'APPENDIX 21 ii'!C31:M31,'APPENDIX 21 iii'!C31:M31,'APPENDIX  21 iv'!C31:L31)</f>
        <v>2213802</v>
      </c>
      <c r="O31" s="96">
        <f>'APPENDIX 21 iii'!E31+'APPENDIX 21 ii'!C31+'APPENDIX 21 i'!J31+K31+'APPENDIX 21 ii'!H31</f>
        <v>20552</v>
      </c>
      <c r="P31" s="18">
        <f t="shared" si="0"/>
        <v>2193250</v>
      </c>
      <c r="Q31" s="162" t="s">
        <v>116</v>
      </c>
    </row>
    <row r="32" spans="2:17" ht="32.25" customHeight="1" x14ac:dyDescent="0.35">
      <c r="B32" s="146" t="s">
        <v>117</v>
      </c>
      <c r="C32" s="10">
        <v>5219</v>
      </c>
      <c r="D32" s="10">
        <v>0</v>
      </c>
      <c r="E32" s="10">
        <v>0</v>
      </c>
      <c r="F32" s="10">
        <v>97989</v>
      </c>
      <c r="G32" s="10">
        <v>0</v>
      </c>
      <c r="H32" s="10">
        <v>0</v>
      </c>
      <c r="I32" s="10">
        <v>0</v>
      </c>
      <c r="J32" s="10">
        <v>312467</v>
      </c>
      <c r="K32" s="10">
        <v>0</v>
      </c>
      <c r="L32" s="10">
        <v>0</v>
      </c>
      <c r="M32" s="11">
        <f>SUM('APPENDIX 21 i'!C32:L32,'APPENDIX 21 ii'!C32:M32,'APPENDIX 21 iii'!C32:M32,'APPENDIX  21 iv'!C32:L32)</f>
        <v>1583752</v>
      </c>
      <c r="O32" s="96">
        <f>'APPENDIX 21 iii'!E32+'APPENDIX 21 ii'!C32+'APPENDIX 21 i'!J32+K32+'APPENDIX 21 ii'!H32</f>
        <v>726495</v>
      </c>
      <c r="P32" s="18">
        <f t="shared" si="0"/>
        <v>857257</v>
      </c>
      <c r="Q32" s="162" t="s">
        <v>117</v>
      </c>
    </row>
    <row r="33" spans="2:17" ht="32.25" customHeight="1" x14ac:dyDescent="0.35">
      <c r="B33" s="146" t="s">
        <v>118</v>
      </c>
      <c r="C33" s="10">
        <v>346537</v>
      </c>
      <c r="D33" s="10">
        <v>91110</v>
      </c>
      <c r="E33" s="10">
        <v>374590</v>
      </c>
      <c r="F33" s="10">
        <v>284612</v>
      </c>
      <c r="G33" s="10">
        <v>171402</v>
      </c>
      <c r="H33" s="10">
        <v>194939</v>
      </c>
      <c r="I33" s="10">
        <v>0</v>
      </c>
      <c r="J33" s="10">
        <v>950833</v>
      </c>
      <c r="K33" s="10">
        <v>748112</v>
      </c>
      <c r="L33" s="10">
        <v>214108</v>
      </c>
      <c r="M33" s="11">
        <f>SUM('APPENDIX 21 i'!C33:L33,'APPENDIX 21 ii'!C33:M33,'APPENDIX 21 iii'!C33:M33,'APPENDIX  21 iv'!C33:L33)</f>
        <v>26517122</v>
      </c>
      <c r="O33" s="96">
        <f>'APPENDIX 21 iii'!E33+'APPENDIX 21 ii'!C33+'APPENDIX 21 i'!J33+K33+'APPENDIX 21 ii'!H33</f>
        <v>5634499</v>
      </c>
      <c r="P33" s="18">
        <f t="shared" si="0"/>
        <v>20882623</v>
      </c>
      <c r="Q33" s="162" t="s">
        <v>118</v>
      </c>
    </row>
    <row r="34" spans="2:17" ht="32.25" customHeight="1" x14ac:dyDescent="0.35">
      <c r="B34" s="146" t="s">
        <v>119</v>
      </c>
      <c r="C34" s="10">
        <v>167634</v>
      </c>
      <c r="D34" s="10">
        <v>94065</v>
      </c>
      <c r="E34" s="10">
        <v>226233</v>
      </c>
      <c r="F34" s="10">
        <v>25026</v>
      </c>
      <c r="G34" s="10">
        <v>94656</v>
      </c>
      <c r="H34" s="10">
        <v>14937</v>
      </c>
      <c r="I34" s="10">
        <v>9167</v>
      </c>
      <c r="J34" s="10">
        <v>442385</v>
      </c>
      <c r="K34" s="10">
        <v>9561</v>
      </c>
      <c r="L34" s="10">
        <v>108006</v>
      </c>
      <c r="M34" s="11">
        <f>SUM('APPENDIX 21 i'!C34:L34,'APPENDIX 21 ii'!C34:M34,'APPENDIX 21 iii'!C34:M34,'APPENDIX  21 iv'!C34:L34)</f>
        <v>7213633</v>
      </c>
      <c r="O34" s="96">
        <f>'APPENDIX 21 iii'!E34+'APPENDIX 21 ii'!C34+'APPENDIX 21 i'!J34+K34+'APPENDIX 21 ii'!H34</f>
        <v>488920</v>
      </c>
      <c r="P34" s="18">
        <f t="shared" si="0"/>
        <v>6724713</v>
      </c>
      <c r="Q34" s="162" t="s">
        <v>119</v>
      </c>
    </row>
    <row r="35" spans="2:17" ht="32.25" customHeight="1" x14ac:dyDescent="0.35">
      <c r="B35" s="146" t="s">
        <v>120</v>
      </c>
      <c r="C35" s="10">
        <v>234538</v>
      </c>
      <c r="D35" s="10">
        <v>746151</v>
      </c>
      <c r="E35" s="10">
        <v>365456</v>
      </c>
      <c r="F35" s="10">
        <v>179539</v>
      </c>
      <c r="G35" s="10">
        <v>835888</v>
      </c>
      <c r="H35" s="10">
        <v>798940</v>
      </c>
      <c r="I35" s="10">
        <v>137123</v>
      </c>
      <c r="J35" s="10">
        <v>1394407</v>
      </c>
      <c r="K35" s="10">
        <v>124671</v>
      </c>
      <c r="L35" s="10">
        <v>865489</v>
      </c>
      <c r="M35" s="11">
        <f>SUM('APPENDIX 21 i'!C35:L35,'APPENDIX 21 ii'!C35:M35,'APPENDIX 21 iii'!C35:M35,'APPENDIX  21 iv'!C35:L35)</f>
        <v>36603953</v>
      </c>
      <c r="O35" s="96">
        <f>'APPENDIX 21 iii'!E35+'APPENDIX 21 ii'!C35+'APPENDIX 21 i'!J35+K35+'APPENDIX 21 ii'!H35</f>
        <v>5638800</v>
      </c>
      <c r="P35" s="18">
        <f t="shared" si="0"/>
        <v>30965153</v>
      </c>
      <c r="Q35" s="162" t="s">
        <v>120</v>
      </c>
    </row>
    <row r="36" spans="2:17" ht="32.25" customHeight="1" x14ac:dyDescent="0.35">
      <c r="B36" s="146" t="s">
        <v>121</v>
      </c>
      <c r="C36" s="10">
        <v>540</v>
      </c>
      <c r="D36" s="10">
        <v>8390</v>
      </c>
      <c r="E36" s="10">
        <v>0</v>
      </c>
      <c r="F36" s="10">
        <v>0</v>
      </c>
      <c r="G36" s="10">
        <v>153698</v>
      </c>
      <c r="H36" s="10">
        <v>2333</v>
      </c>
      <c r="I36" s="10">
        <v>31888</v>
      </c>
      <c r="J36" s="10">
        <v>445514</v>
      </c>
      <c r="K36" s="10">
        <v>0</v>
      </c>
      <c r="L36" s="10">
        <v>134961</v>
      </c>
      <c r="M36" s="11">
        <f>SUM('APPENDIX 21 i'!C36:L36,'APPENDIX 21 ii'!C36:M36,'APPENDIX 21 iii'!C36:M36,'APPENDIX  21 iv'!C36:L36)</f>
        <v>5977617</v>
      </c>
      <c r="O36" s="96">
        <f>'APPENDIX 21 iii'!E36+'APPENDIX 21 ii'!C36+'APPENDIX 21 i'!J36+K36+'APPENDIX 21 ii'!H36</f>
        <v>539300</v>
      </c>
      <c r="P36" s="18">
        <f t="shared" si="0"/>
        <v>5438317</v>
      </c>
      <c r="Q36" s="162" t="s">
        <v>121</v>
      </c>
    </row>
    <row r="37" spans="2:17" ht="32.25" customHeight="1" x14ac:dyDescent="0.35">
      <c r="B37" s="146" t="s">
        <v>122</v>
      </c>
      <c r="C37" s="10">
        <v>300718</v>
      </c>
      <c r="D37" s="10">
        <v>428449</v>
      </c>
      <c r="E37" s="10">
        <v>1111618</v>
      </c>
      <c r="F37" s="10">
        <v>50220</v>
      </c>
      <c r="G37" s="10">
        <v>130580</v>
      </c>
      <c r="H37" s="10">
        <v>94719</v>
      </c>
      <c r="I37" s="10">
        <v>48791</v>
      </c>
      <c r="J37" s="10">
        <v>1085345</v>
      </c>
      <c r="K37" s="10">
        <v>11382</v>
      </c>
      <c r="L37" s="10">
        <v>110995</v>
      </c>
      <c r="M37" s="11">
        <f>SUM('APPENDIX 21 i'!C37:L37,'APPENDIX 21 ii'!C37:M37,'APPENDIX 21 iii'!C37:M37,'APPENDIX  21 iv'!C37:L37)</f>
        <v>11750852</v>
      </c>
      <c r="O37" s="96">
        <f>'APPENDIX 21 iii'!E37+'APPENDIX 21 ii'!C37+'APPENDIX 21 i'!J37+K37+'APPENDIX 21 ii'!H37</f>
        <v>1124233</v>
      </c>
      <c r="P37" s="18">
        <f t="shared" si="0"/>
        <v>10626619</v>
      </c>
      <c r="Q37" s="162" t="s">
        <v>122</v>
      </c>
    </row>
    <row r="38" spans="2:17" ht="32.25" customHeight="1" x14ac:dyDescent="0.35">
      <c r="B38" s="146" t="s">
        <v>123</v>
      </c>
      <c r="C38" s="10">
        <v>101452</v>
      </c>
      <c r="D38" s="10">
        <v>105996</v>
      </c>
      <c r="E38" s="10">
        <v>63551</v>
      </c>
      <c r="F38" s="10">
        <v>82271</v>
      </c>
      <c r="G38" s="10">
        <v>64257</v>
      </c>
      <c r="H38" s="10">
        <v>78563</v>
      </c>
      <c r="I38" s="10">
        <v>0</v>
      </c>
      <c r="J38" s="10">
        <v>383625</v>
      </c>
      <c r="K38" s="10">
        <v>37691</v>
      </c>
      <c r="L38" s="10">
        <v>54335</v>
      </c>
      <c r="M38" s="11">
        <f>SUM('APPENDIX 21 i'!C38:L38,'APPENDIX 21 ii'!C38:M38,'APPENDIX 21 iii'!C38:M38,'APPENDIX  21 iv'!C38:L38)</f>
        <v>7340192</v>
      </c>
      <c r="O38" s="96">
        <f>'APPENDIX 21 iii'!E38+'APPENDIX 21 ii'!C38+'APPENDIX 21 i'!J38+K38+'APPENDIX 21 ii'!H38</f>
        <v>2360332</v>
      </c>
      <c r="P38" s="18">
        <f t="shared" si="0"/>
        <v>4979860</v>
      </c>
      <c r="Q38" s="162" t="s">
        <v>123</v>
      </c>
    </row>
    <row r="39" spans="2:17" ht="25.5" customHeight="1" thickBot="1" x14ac:dyDescent="0.4">
      <c r="B39" s="152" t="s">
        <v>124</v>
      </c>
      <c r="C39" s="152">
        <v>1967558</v>
      </c>
      <c r="D39" s="152">
        <v>2942582</v>
      </c>
      <c r="E39" s="152">
        <v>2315546</v>
      </c>
      <c r="F39" s="152">
        <v>2670884</v>
      </c>
      <c r="G39" s="152">
        <v>3343546</v>
      </c>
      <c r="H39" s="152">
        <v>2010465</v>
      </c>
      <c r="I39" s="152">
        <v>4034777</v>
      </c>
      <c r="J39" s="152">
        <v>15233797</v>
      </c>
      <c r="K39" s="152">
        <v>1147235</v>
      </c>
      <c r="L39" s="152">
        <v>2723531</v>
      </c>
      <c r="M39" s="153">
        <f>SUM('APPENDIX 21 i'!C39:L39,'APPENDIX 21 ii'!C39:M39,'APPENDIX 21 iii'!C39:M39,'APPENDIX  21 iv'!C39:L39)</f>
        <v>241510131</v>
      </c>
      <c r="O39" s="96">
        <f>'APPENDIX 21 iii'!E39+'APPENDIX 21 ii'!C39+'APPENDIX 21 i'!J39+K39+'APPENDIX 21 ii'!H39</f>
        <v>49903925</v>
      </c>
      <c r="P39" s="18">
        <f t="shared" si="0"/>
        <v>191606206</v>
      </c>
      <c r="Q39" s="162" t="s">
        <v>124</v>
      </c>
    </row>
    <row r="40" spans="2:17" ht="15" thickTop="1" x14ac:dyDescent="0.35">
      <c r="B40" s="255" t="s">
        <v>237</v>
      </c>
      <c r="C40" s="255"/>
      <c r="D40" s="255"/>
      <c r="E40" s="255"/>
      <c r="F40" s="255"/>
      <c r="G40" s="255"/>
      <c r="H40" s="255"/>
      <c r="I40" s="255"/>
      <c r="J40" s="255"/>
      <c r="K40" s="160"/>
      <c r="L40" s="286"/>
      <c r="M40" s="286"/>
    </row>
    <row r="41" spans="2:17" x14ac:dyDescent="0.35">
      <c r="C41" s="17"/>
      <c r="D41" s="17"/>
      <c r="E41" s="17"/>
      <c r="F41" s="17"/>
      <c r="G41" s="17"/>
      <c r="H41" s="17"/>
      <c r="I41" s="17"/>
      <c r="J41" s="17"/>
      <c r="K41" s="17"/>
      <c r="L41" s="17"/>
      <c r="M41" s="17"/>
    </row>
    <row r="42" spans="2:17" x14ac:dyDescent="0.35">
      <c r="C42" s="17"/>
      <c r="D42" s="17"/>
      <c r="E42" s="17"/>
      <c r="F42" s="17"/>
      <c r="G42" s="17"/>
      <c r="H42" s="17"/>
      <c r="I42" s="154"/>
      <c r="J42" s="17"/>
      <c r="K42" s="17"/>
      <c r="L42" s="17"/>
      <c r="M42" s="17"/>
    </row>
    <row r="43" spans="2:17" x14ac:dyDescent="0.35">
      <c r="C43" s="17"/>
      <c r="D43" s="17"/>
      <c r="E43" s="17"/>
      <c r="F43" s="17"/>
      <c r="G43" s="17"/>
      <c r="H43" s="17"/>
      <c r="I43" s="17"/>
      <c r="J43" s="17"/>
      <c r="K43" s="17"/>
      <c r="L43" s="17"/>
      <c r="M43" s="17"/>
    </row>
    <row r="44" spans="2:17" x14ac:dyDescent="0.35">
      <c r="C44" s="17"/>
      <c r="D44" s="17"/>
      <c r="E44" s="17"/>
      <c r="F44" s="17"/>
      <c r="G44" s="17"/>
      <c r="H44" s="17"/>
      <c r="I44" s="17"/>
      <c r="J44" s="17"/>
      <c r="K44" s="17"/>
      <c r="L44" s="17"/>
      <c r="M44" s="17"/>
    </row>
  </sheetData>
  <sheetProtection algorithmName="SHA-512" hashValue="0WYRTN6YA/PJx+ESQgyhX+wBKNxHoEWcTe3R5RHt4gGQzRhwKqqTnMFjDsS+qeyLb9Qa5PYmJ53VR+4mADoiNg==" saltValue="gbxOE4B62XPVrPrkOYDglQ==" spinCount="100000" sheet="1" objects="1" scenarios="1"/>
  <mergeCells count="4">
    <mergeCell ref="B3:M3"/>
    <mergeCell ref="B4:M4"/>
    <mergeCell ref="B40:J40"/>
    <mergeCell ref="L40:M40"/>
  </mergeCells>
  <pageMargins left="0.7" right="0.7" top="0.75" bottom="0.75" header="0.3" footer="0.3"/>
  <pageSetup paperSize="9" scale="40"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92D050"/>
  </sheetPr>
  <dimension ref="B1:S39"/>
  <sheetViews>
    <sheetView workbookViewId="0">
      <selection activeCell="C6" sqref="C6"/>
    </sheetView>
  </sheetViews>
  <sheetFormatPr defaultColWidth="14.36328125" defaultRowHeight="14" x14ac:dyDescent="0.3"/>
  <cols>
    <col min="1" max="1" width="9.6328125" style="202" customWidth="1"/>
    <col min="2" max="2" width="43.54296875" style="202" customWidth="1"/>
    <col min="3" max="16" width="17.90625" style="202" customWidth="1"/>
    <col min="17" max="17" width="17.90625" style="203" customWidth="1"/>
    <col min="18" max="256" width="14.36328125" style="202"/>
    <col min="257" max="257" width="9.6328125" style="202" customWidth="1"/>
    <col min="258" max="258" width="43.54296875" style="202" customWidth="1"/>
    <col min="259" max="273" width="17.90625" style="202" customWidth="1"/>
    <col min="274" max="512" width="14.36328125" style="202"/>
    <col min="513" max="513" width="9.6328125" style="202" customWidth="1"/>
    <col min="514" max="514" width="43.54296875" style="202" customWidth="1"/>
    <col min="515" max="529" width="17.90625" style="202" customWidth="1"/>
    <col min="530" max="768" width="14.36328125" style="202"/>
    <col min="769" max="769" width="9.6328125" style="202" customWidth="1"/>
    <col min="770" max="770" width="43.54296875" style="202" customWidth="1"/>
    <col min="771" max="785" width="17.90625" style="202" customWidth="1"/>
    <col min="786" max="1024" width="14.36328125" style="202"/>
    <col min="1025" max="1025" width="9.6328125" style="202" customWidth="1"/>
    <col min="1026" max="1026" width="43.54296875" style="202" customWidth="1"/>
    <col min="1027" max="1041" width="17.90625" style="202" customWidth="1"/>
    <col min="1042" max="1280" width="14.36328125" style="202"/>
    <col min="1281" max="1281" width="9.6328125" style="202" customWidth="1"/>
    <col min="1282" max="1282" width="43.54296875" style="202" customWidth="1"/>
    <col min="1283" max="1297" width="17.90625" style="202" customWidth="1"/>
    <col min="1298" max="1536" width="14.36328125" style="202"/>
    <col min="1537" max="1537" width="9.6328125" style="202" customWidth="1"/>
    <col min="1538" max="1538" width="43.54296875" style="202" customWidth="1"/>
    <col min="1539" max="1553" width="17.90625" style="202" customWidth="1"/>
    <col min="1554" max="1792" width="14.36328125" style="202"/>
    <col min="1793" max="1793" width="9.6328125" style="202" customWidth="1"/>
    <col min="1794" max="1794" width="43.54296875" style="202" customWidth="1"/>
    <col min="1795" max="1809" width="17.90625" style="202" customWidth="1"/>
    <col min="1810" max="2048" width="14.36328125" style="202"/>
    <col min="2049" max="2049" width="9.6328125" style="202" customWidth="1"/>
    <col min="2050" max="2050" width="43.54296875" style="202" customWidth="1"/>
    <col min="2051" max="2065" width="17.90625" style="202" customWidth="1"/>
    <col min="2066" max="2304" width="14.36328125" style="202"/>
    <col min="2305" max="2305" width="9.6328125" style="202" customWidth="1"/>
    <col min="2306" max="2306" width="43.54296875" style="202" customWidth="1"/>
    <col min="2307" max="2321" width="17.90625" style="202" customWidth="1"/>
    <col min="2322" max="2560" width="14.36328125" style="202"/>
    <col min="2561" max="2561" width="9.6328125" style="202" customWidth="1"/>
    <col min="2562" max="2562" width="43.54296875" style="202" customWidth="1"/>
    <col min="2563" max="2577" width="17.90625" style="202" customWidth="1"/>
    <col min="2578" max="2816" width="14.36328125" style="202"/>
    <col min="2817" max="2817" width="9.6328125" style="202" customWidth="1"/>
    <col min="2818" max="2818" width="43.54296875" style="202" customWidth="1"/>
    <col min="2819" max="2833" width="17.90625" style="202" customWidth="1"/>
    <col min="2834" max="3072" width="14.36328125" style="202"/>
    <col min="3073" max="3073" width="9.6328125" style="202" customWidth="1"/>
    <col min="3074" max="3074" width="43.54296875" style="202" customWidth="1"/>
    <col min="3075" max="3089" width="17.90625" style="202" customWidth="1"/>
    <col min="3090" max="3328" width="14.36328125" style="202"/>
    <col min="3329" max="3329" width="9.6328125" style="202" customWidth="1"/>
    <col min="3330" max="3330" width="43.54296875" style="202" customWidth="1"/>
    <col min="3331" max="3345" width="17.90625" style="202" customWidth="1"/>
    <col min="3346" max="3584" width="14.36328125" style="202"/>
    <col min="3585" max="3585" width="9.6328125" style="202" customWidth="1"/>
    <col min="3586" max="3586" width="43.54296875" style="202" customWidth="1"/>
    <col min="3587" max="3601" width="17.90625" style="202" customWidth="1"/>
    <col min="3602" max="3840" width="14.36328125" style="202"/>
    <col min="3841" max="3841" width="9.6328125" style="202" customWidth="1"/>
    <col min="3842" max="3842" width="43.54296875" style="202" customWidth="1"/>
    <col min="3843" max="3857" width="17.90625" style="202" customWidth="1"/>
    <col min="3858" max="4096" width="14.36328125" style="202"/>
    <col min="4097" max="4097" width="9.6328125" style="202" customWidth="1"/>
    <col min="4098" max="4098" width="43.54296875" style="202" customWidth="1"/>
    <col min="4099" max="4113" width="17.90625" style="202" customWidth="1"/>
    <col min="4114" max="4352" width="14.36328125" style="202"/>
    <col min="4353" max="4353" width="9.6328125" style="202" customWidth="1"/>
    <col min="4354" max="4354" width="43.54296875" style="202" customWidth="1"/>
    <col min="4355" max="4369" width="17.90625" style="202" customWidth="1"/>
    <col min="4370" max="4608" width="14.36328125" style="202"/>
    <col min="4609" max="4609" width="9.6328125" style="202" customWidth="1"/>
    <col min="4610" max="4610" width="43.54296875" style="202" customWidth="1"/>
    <col min="4611" max="4625" width="17.90625" style="202" customWidth="1"/>
    <col min="4626" max="4864" width="14.36328125" style="202"/>
    <col min="4865" max="4865" width="9.6328125" style="202" customWidth="1"/>
    <col min="4866" max="4866" width="43.54296875" style="202" customWidth="1"/>
    <col min="4867" max="4881" width="17.90625" style="202" customWidth="1"/>
    <col min="4882" max="5120" width="14.36328125" style="202"/>
    <col min="5121" max="5121" width="9.6328125" style="202" customWidth="1"/>
    <col min="5122" max="5122" width="43.54296875" style="202" customWidth="1"/>
    <col min="5123" max="5137" width="17.90625" style="202" customWidth="1"/>
    <col min="5138" max="5376" width="14.36328125" style="202"/>
    <col min="5377" max="5377" width="9.6328125" style="202" customWidth="1"/>
    <col min="5378" max="5378" width="43.54296875" style="202" customWidth="1"/>
    <col min="5379" max="5393" width="17.90625" style="202" customWidth="1"/>
    <col min="5394" max="5632" width="14.36328125" style="202"/>
    <col min="5633" max="5633" width="9.6328125" style="202" customWidth="1"/>
    <col min="5634" max="5634" width="43.54296875" style="202" customWidth="1"/>
    <col min="5635" max="5649" width="17.90625" style="202" customWidth="1"/>
    <col min="5650" max="5888" width="14.36328125" style="202"/>
    <col min="5889" max="5889" width="9.6328125" style="202" customWidth="1"/>
    <col min="5890" max="5890" width="43.54296875" style="202" customWidth="1"/>
    <col min="5891" max="5905" width="17.90625" style="202" customWidth="1"/>
    <col min="5906" max="6144" width="14.36328125" style="202"/>
    <col min="6145" max="6145" width="9.6328125" style="202" customWidth="1"/>
    <col min="6146" max="6146" width="43.54296875" style="202" customWidth="1"/>
    <col min="6147" max="6161" width="17.90625" style="202" customWidth="1"/>
    <col min="6162" max="6400" width="14.36328125" style="202"/>
    <col min="6401" max="6401" width="9.6328125" style="202" customWidth="1"/>
    <col min="6402" max="6402" width="43.54296875" style="202" customWidth="1"/>
    <col min="6403" max="6417" width="17.90625" style="202" customWidth="1"/>
    <col min="6418" max="6656" width="14.36328125" style="202"/>
    <col min="6657" max="6657" width="9.6328125" style="202" customWidth="1"/>
    <col min="6658" max="6658" width="43.54296875" style="202" customWidth="1"/>
    <col min="6659" max="6673" width="17.90625" style="202" customWidth="1"/>
    <col min="6674" max="6912" width="14.36328125" style="202"/>
    <col min="6913" max="6913" width="9.6328125" style="202" customWidth="1"/>
    <col min="6914" max="6914" width="43.54296875" style="202" customWidth="1"/>
    <col min="6915" max="6929" width="17.90625" style="202" customWidth="1"/>
    <col min="6930" max="7168" width="14.36328125" style="202"/>
    <col min="7169" max="7169" width="9.6328125" style="202" customWidth="1"/>
    <col min="7170" max="7170" width="43.54296875" style="202" customWidth="1"/>
    <col min="7171" max="7185" width="17.90625" style="202" customWidth="1"/>
    <col min="7186" max="7424" width="14.36328125" style="202"/>
    <col min="7425" max="7425" width="9.6328125" style="202" customWidth="1"/>
    <col min="7426" max="7426" width="43.54296875" style="202" customWidth="1"/>
    <col min="7427" max="7441" width="17.90625" style="202" customWidth="1"/>
    <col min="7442" max="7680" width="14.36328125" style="202"/>
    <col min="7681" max="7681" width="9.6328125" style="202" customWidth="1"/>
    <col min="7682" max="7682" width="43.54296875" style="202" customWidth="1"/>
    <col min="7683" max="7697" width="17.90625" style="202" customWidth="1"/>
    <col min="7698" max="7936" width="14.36328125" style="202"/>
    <col min="7937" max="7937" width="9.6328125" style="202" customWidth="1"/>
    <col min="7938" max="7938" width="43.54296875" style="202" customWidth="1"/>
    <col min="7939" max="7953" width="17.90625" style="202" customWidth="1"/>
    <col min="7954" max="8192" width="14.36328125" style="202"/>
    <col min="8193" max="8193" width="9.6328125" style="202" customWidth="1"/>
    <col min="8194" max="8194" width="43.54296875" style="202" customWidth="1"/>
    <col min="8195" max="8209" width="17.90625" style="202" customWidth="1"/>
    <col min="8210" max="8448" width="14.36328125" style="202"/>
    <col min="8449" max="8449" width="9.6328125" style="202" customWidth="1"/>
    <col min="8450" max="8450" width="43.54296875" style="202" customWidth="1"/>
    <col min="8451" max="8465" width="17.90625" style="202" customWidth="1"/>
    <col min="8466" max="8704" width="14.36328125" style="202"/>
    <col min="8705" max="8705" width="9.6328125" style="202" customWidth="1"/>
    <col min="8706" max="8706" width="43.54296875" style="202" customWidth="1"/>
    <col min="8707" max="8721" width="17.90625" style="202" customWidth="1"/>
    <col min="8722" max="8960" width="14.36328125" style="202"/>
    <col min="8961" max="8961" width="9.6328125" style="202" customWidth="1"/>
    <col min="8962" max="8962" width="43.54296875" style="202" customWidth="1"/>
    <col min="8963" max="8977" width="17.90625" style="202" customWidth="1"/>
    <col min="8978" max="9216" width="14.36328125" style="202"/>
    <col min="9217" max="9217" width="9.6328125" style="202" customWidth="1"/>
    <col min="9218" max="9218" width="43.54296875" style="202" customWidth="1"/>
    <col min="9219" max="9233" width="17.90625" style="202" customWidth="1"/>
    <col min="9234" max="9472" width="14.36328125" style="202"/>
    <col min="9473" max="9473" width="9.6328125" style="202" customWidth="1"/>
    <col min="9474" max="9474" width="43.54296875" style="202" customWidth="1"/>
    <col min="9475" max="9489" width="17.90625" style="202" customWidth="1"/>
    <col min="9490" max="9728" width="14.36328125" style="202"/>
    <col min="9729" max="9729" width="9.6328125" style="202" customWidth="1"/>
    <col min="9730" max="9730" width="43.54296875" style="202" customWidth="1"/>
    <col min="9731" max="9745" width="17.90625" style="202" customWidth="1"/>
    <col min="9746" max="9984" width="14.36328125" style="202"/>
    <col min="9985" max="9985" width="9.6328125" style="202" customWidth="1"/>
    <col min="9986" max="9986" width="43.54296875" style="202" customWidth="1"/>
    <col min="9987" max="10001" width="17.90625" style="202" customWidth="1"/>
    <col min="10002" max="10240" width="14.36328125" style="202"/>
    <col min="10241" max="10241" width="9.6328125" style="202" customWidth="1"/>
    <col min="10242" max="10242" width="43.54296875" style="202" customWidth="1"/>
    <col min="10243" max="10257" width="17.90625" style="202" customWidth="1"/>
    <col min="10258" max="10496" width="14.36328125" style="202"/>
    <col min="10497" max="10497" width="9.6328125" style="202" customWidth="1"/>
    <col min="10498" max="10498" width="43.54296875" style="202" customWidth="1"/>
    <col min="10499" max="10513" width="17.90625" style="202" customWidth="1"/>
    <col min="10514" max="10752" width="14.36328125" style="202"/>
    <col min="10753" max="10753" width="9.6328125" style="202" customWidth="1"/>
    <col min="10754" max="10754" width="43.54296875" style="202" customWidth="1"/>
    <col min="10755" max="10769" width="17.90625" style="202" customWidth="1"/>
    <col min="10770" max="11008" width="14.36328125" style="202"/>
    <col min="11009" max="11009" width="9.6328125" style="202" customWidth="1"/>
    <col min="11010" max="11010" width="43.54296875" style="202" customWidth="1"/>
    <col min="11011" max="11025" width="17.90625" style="202" customWidth="1"/>
    <col min="11026" max="11264" width="14.36328125" style="202"/>
    <col min="11265" max="11265" width="9.6328125" style="202" customWidth="1"/>
    <col min="11266" max="11266" width="43.54296875" style="202" customWidth="1"/>
    <col min="11267" max="11281" width="17.90625" style="202" customWidth="1"/>
    <col min="11282" max="11520" width="14.36328125" style="202"/>
    <col min="11521" max="11521" width="9.6328125" style="202" customWidth="1"/>
    <col min="11522" max="11522" width="43.54296875" style="202" customWidth="1"/>
    <col min="11523" max="11537" width="17.90625" style="202" customWidth="1"/>
    <col min="11538" max="11776" width="14.36328125" style="202"/>
    <col min="11777" max="11777" width="9.6328125" style="202" customWidth="1"/>
    <col min="11778" max="11778" width="43.54296875" style="202" customWidth="1"/>
    <col min="11779" max="11793" width="17.90625" style="202" customWidth="1"/>
    <col min="11794" max="12032" width="14.36328125" style="202"/>
    <col min="12033" max="12033" width="9.6328125" style="202" customWidth="1"/>
    <col min="12034" max="12034" width="43.54296875" style="202" customWidth="1"/>
    <col min="12035" max="12049" width="17.90625" style="202" customWidth="1"/>
    <col min="12050" max="12288" width="14.36328125" style="202"/>
    <col min="12289" max="12289" width="9.6328125" style="202" customWidth="1"/>
    <col min="12290" max="12290" width="43.54296875" style="202" customWidth="1"/>
    <col min="12291" max="12305" width="17.90625" style="202" customWidth="1"/>
    <col min="12306" max="12544" width="14.36328125" style="202"/>
    <col min="12545" max="12545" width="9.6328125" style="202" customWidth="1"/>
    <col min="12546" max="12546" width="43.54296875" style="202" customWidth="1"/>
    <col min="12547" max="12561" width="17.90625" style="202" customWidth="1"/>
    <col min="12562" max="12800" width="14.36328125" style="202"/>
    <col min="12801" max="12801" width="9.6328125" style="202" customWidth="1"/>
    <col min="12802" max="12802" width="43.54296875" style="202" customWidth="1"/>
    <col min="12803" max="12817" width="17.90625" style="202" customWidth="1"/>
    <col min="12818" max="13056" width="14.36328125" style="202"/>
    <col min="13057" max="13057" width="9.6328125" style="202" customWidth="1"/>
    <col min="13058" max="13058" width="43.54296875" style="202" customWidth="1"/>
    <col min="13059" max="13073" width="17.90625" style="202" customWidth="1"/>
    <col min="13074" max="13312" width="14.36328125" style="202"/>
    <col min="13313" max="13313" width="9.6328125" style="202" customWidth="1"/>
    <col min="13314" max="13314" width="43.54296875" style="202" customWidth="1"/>
    <col min="13315" max="13329" width="17.90625" style="202" customWidth="1"/>
    <col min="13330" max="13568" width="14.36328125" style="202"/>
    <col min="13569" max="13569" width="9.6328125" style="202" customWidth="1"/>
    <col min="13570" max="13570" width="43.54296875" style="202" customWidth="1"/>
    <col min="13571" max="13585" width="17.90625" style="202" customWidth="1"/>
    <col min="13586" max="13824" width="14.36328125" style="202"/>
    <col min="13825" max="13825" width="9.6328125" style="202" customWidth="1"/>
    <col min="13826" max="13826" width="43.54296875" style="202" customWidth="1"/>
    <col min="13827" max="13841" width="17.90625" style="202" customWidth="1"/>
    <col min="13842" max="14080" width="14.36328125" style="202"/>
    <col min="14081" max="14081" width="9.6328125" style="202" customWidth="1"/>
    <col min="14082" max="14082" width="43.54296875" style="202" customWidth="1"/>
    <col min="14083" max="14097" width="17.90625" style="202" customWidth="1"/>
    <col min="14098" max="14336" width="14.36328125" style="202"/>
    <col min="14337" max="14337" width="9.6328125" style="202" customWidth="1"/>
    <col min="14338" max="14338" width="43.54296875" style="202" customWidth="1"/>
    <col min="14339" max="14353" width="17.90625" style="202" customWidth="1"/>
    <col min="14354" max="14592" width="14.36328125" style="202"/>
    <col min="14593" max="14593" width="9.6328125" style="202" customWidth="1"/>
    <col min="14594" max="14594" width="43.54296875" style="202" customWidth="1"/>
    <col min="14595" max="14609" width="17.90625" style="202" customWidth="1"/>
    <col min="14610" max="14848" width="14.36328125" style="202"/>
    <col min="14849" max="14849" width="9.6328125" style="202" customWidth="1"/>
    <col min="14850" max="14850" width="43.54296875" style="202" customWidth="1"/>
    <col min="14851" max="14865" width="17.90625" style="202" customWidth="1"/>
    <col min="14866" max="15104" width="14.36328125" style="202"/>
    <col min="15105" max="15105" width="9.6328125" style="202" customWidth="1"/>
    <col min="15106" max="15106" width="43.54296875" style="202" customWidth="1"/>
    <col min="15107" max="15121" width="17.90625" style="202" customWidth="1"/>
    <col min="15122" max="15360" width="14.36328125" style="202"/>
    <col min="15361" max="15361" width="9.6328125" style="202" customWidth="1"/>
    <col min="15362" max="15362" width="43.54296875" style="202" customWidth="1"/>
    <col min="15363" max="15377" width="17.90625" style="202" customWidth="1"/>
    <col min="15378" max="15616" width="14.36328125" style="202"/>
    <col min="15617" max="15617" width="9.6328125" style="202" customWidth="1"/>
    <col min="15618" max="15618" width="43.54296875" style="202" customWidth="1"/>
    <col min="15619" max="15633" width="17.90625" style="202" customWidth="1"/>
    <col min="15634" max="15872" width="14.36328125" style="202"/>
    <col min="15873" max="15873" width="9.6328125" style="202" customWidth="1"/>
    <col min="15874" max="15874" width="43.54296875" style="202" customWidth="1"/>
    <col min="15875" max="15889" width="17.90625" style="202" customWidth="1"/>
    <col min="15890" max="16128" width="14.36328125" style="202"/>
    <col min="16129" max="16129" width="9.6328125" style="202" customWidth="1"/>
    <col min="16130" max="16130" width="43.54296875" style="202" customWidth="1"/>
    <col min="16131" max="16145" width="17.90625" style="202" customWidth="1"/>
    <col min="16146" max="16384" width="14.36328125" style="202"/>
  </cols>
  <sheetData>
    <row r="1" spans="2:17" ht="15.75" customHeight="1" x14ac:dyDescent="0.3"/>
    <row r="2" spans="2:17" ht="15.75" customHeight="1" x14ac:dyDescent="0.3"/>
    <row r="3" spans="2:17" ht="18.75" customHeight="1" x14ac:dyDescent="0.3">
      <c r="B3" s="297" t="s">
        <v>319</v>
      </c>
      <c r="C3" s="297"/>
      <c r="D3" s="297"/>
      <c r="E3" s="297"/>
      <c r="F3" s="297"/>
      <c r="G3" s="297"/>
      <c r="H3" s="297"/>
      <c r="I3" s="297"/>
      <c r="J3" s="297"/>
      <c r="K3" s="297"/>
      <c r="L3" s="297"/>
      <c r="M3" s="297"/>
      <c r="N3" s="297"/>
      <c r="O3" s="297"/>
      <c r="P3" s="297"/>
      <c r="Q3" s="297"/>
    </row>
    <row r="4" spans="2:17" s="208" customFormat="1" ht="15.75" customHeight="1" x14ac:dyDescent="0.3">
      <c r="B4" s="204" t="s">
        <v>0</v>
      </c>
      <c r="C4" s="205" t="s">
        <v>66</v>
      </c>
      <c r="D4" s="205" t="s">
        <v>67</v>
      </c>
      <c r="E4" s="205" t="s">
        <v>68</v>
      </c>
      <c r="F4" s="205" t="s">
        <v>69</v>
      </c>
      <c r="G4" s="205" t="s">
        <v>70</v>
      </c>
      <c r="H4" s="205" t="s">
        <v>87</v>
      </c>
      <c r="I4" s="206" t="s">
        <v>71</v>
      </c>
      <c r="J4" s="205" t="s">
        <v>72</v>
      </c>
      <c r="K4" s="207" t="s">
        <v>73</v>
      </c>
      <c r="L4" s="207" t="s">
        <v>74</v>
      </c>
      <c r="M4" s="207" t="s">
        <v>75</v>
      </c>
      <c r="N4" s="207" t="s">
        <v>2</v>
      </c>
      <c r="O4" s="207" t="s">
        <v>76</v>
      </c>
      <c r="P4" s="207" t="s">
        <v>77</v>
      </c>
      <c r="Q4" s="207" t="s">
        <v>78</v>
      </c>
    </row>
    <row r="5" spans="2:17" ht="15" customHeight="1" x14ac:dyDescent="0.3">
      <c r="B5" s="298" t="s">
        <v>16</v>
      </c>
      <c r="C5" s="299"/>
      <c r="D5" s="299"/>
      <c r="E5" s="299"/>
      <c r="F5" s="299"/>
      <c r="G5" s="299"/>
      <c r="H5" s="299"/>
      <c r="I5" s="299"/>
      <c r="J5" s="299"/>
      <c r="K5" s="299"/>
      <c r="L5" s="299"/>
      <c r="M5" s="299"/>
      <c r="N5" s="299"/>
      <c r="O5" s="299"/>
      <c r="P5" s="299"/>
      <c r="Q5" s="300"/>
    </row>
    <row r="6" spans="2:17" ht="18.75" customHeight="1" x14ac:dyDescent="0.3">
      <c r="B6" s="209" t="s">
        <v>51</v>
      </c>
      <c r="C6" s="210">
        <v>1008</v>
      </c>
      <c r="D6" s="210">
        <v>101</v>
      </c>
      <c r="E6" s="210">
        <v>101</v>
      </c>
      <c r="F6" s="210">
        <v>0</v>
      </c>
      <c r="G6" s="210">
        <v>0</v>
      </c>
      <c r="H6" s="210">
        <v>0</v>
      </c>
      <c r="I6" s="210">
        <v>0</v>
      </c>
      <c r="J6" s="210">
        <v>0</v>
      </c>
      <c r="K6" s="210">
        <v>0</v>
      </c>
      <c r="L6" s="210">
        <v>0</v>
      </c>
      <c r="M6" s="210">
        <v>0</v>
      </c>
      <c r="N6" s="210">
        <v>0</v>
      </c>
      <c r="O6" s="210">
        <v>0</v>
      </c>
      <c r="P6" s="210">
        <v>0</v>
      </c>
      <c r="Q6" s="211">
        <v>1109</v>
      </c>
    </row>
    <row r="7" spans="2:17" ht="18.75" customHeight="1" x14ac:dyDescent="0.3">
      <c r="B7" s="209" t="s">
        <v>144</v>
      </c>
      <c r="C7" s="210">
        <v>0</v>
      </c>
      <c r="D7" s="210">
        <v>0</v>
      </c>
      <c r="E7" s="210">
        <v>0</v>
      </c>
      <c r="F7" s="210">
        <v>0</v>
      </c>
      <c r="G7" s="210">
        <v>0</v>
      </c>
      <c r="H7" s="210">
        <v>0</v>
      </c>
      <c r="I7" s="210">
        <v>0</v>
      </c>
      <c r="J7" s="210">
        <v>0</v>
      </c>
      <c r="K7" s="210">
        <v>0</v>
      </c>
      <c r="L7" s="210">
        <v>0</v>
      </c>
      <c r="M7" s="210">
        <v>0</v>
      </c>
      <c r="N7" s="210">
        <v>0</v>
      </c>
      <c r="O7" s="210">
        <v>0</v>
      </c>
      <c r="P7" s="210">
        <v>0</v>
      </c>
      <c r="Q7" s="211">
        <v>0</v>
      </c>
    </row>
    <row r="8" spans="2:17" ht="18.75" customHeight="1" x14ac:dyDescent="0.3">
      <c r="B8" s="209" t="s">
        <v>153</v>
      </c>
      <c r="C8" s="210">
        <v>2460327</v>
      </c>
      <c r="D8" s="210">
        <v>511807</v>
      </c>
      <c r="E8" s="210">
        <v>511807</v>
      </c>
      <c r="F8" s="210">
        <v>0</v>
      </c>
      <c r="G8" s="210">
        <v>823987</v>
      </c>
      <c r="H8" s="210">
        <v>468896</v>
      </c>
      <c r="I8" s="210">
        <v>183868</v>
      </c>
      <c r="J8" s="210">
        <v>171565</v>
      </c>
      <c r="K8" s="210">
        <v>0</v>
      </c>
      <c r="L8" s="210">
        <v>23790</v>
      </c>
      <c r="M8" s="210">
        <v>43917</v>
      </c>
      <c r="N8" s="210">
        <v>126788</v>
      </c>
      <c r="O8" s="210">
        <v>0</v>
      </c>
      <c r="P8" s="210">
        <v>0</v>
      </c>
      <c r="Q8" s="211">
        <v>2206887</v>
      </c>
    </row>
    <row r="9" spans="2:17" ht="18.75" customHeight="1" x14ac:dyDescent="0.3">
      <c r="B9" s="209" t="s">
        <v>52</v>
      </c>
      <c r="C9" s="210">
        <v>0</v>
      </c>
      <c r="D9" s="210">
        <v>0</v>
      </c>
      <c r="E9" s="210">
        <v>0</v>
      </c>
      <c r="F9" s="210">
        <v>0</v>
      </c>
      <c r="G9" s="210">
        <v>0</v>
      </c>
      <c r="H9" s="210">
        <v>0</v>
      </c>
      <c r="I9" s="210">
        <v>0</v>
      </c>
      <c r="J9" s="210">
        <v>0</v>
      </c>
      <c r="K9" s="210">
        <v>0</v>
      </c>
      <c r="L9" s="210">
        <v>0</v>
      </c>
      <c r="M9" s="210">
        <v>0</v>
      </c>
      <c r="N9" s="210">
        <v>0</v>
      </c>
      <c r="O9" s="210">
        <v>0</v>
      </c>
      <c r="P9" s="210">
        <v>0</v>
      </c>
      <c r="Q9" s="211">
        <v>0</v>
      </c>
    </row>
    <row r="10" spans="2:17" ht="18.75" customHeight="1" x14ac:dyDescent="0.3">
      <c r="B10" s="209" t="s">
        <v>53</v>
      </c>
      <c r="C10" s="210">
        <v>0</v>
      </c>
      <c r="D10" s="210">
        <v>0</v>
      </c>
      <c r="E10" s="210">
        <v>0</v>
      </c>
      <c r="F10" s="210">
        <v>0</v>
      </c>
      <c r="G10" s="210">
        <v>0</v>
      </c>
      <c r="H10" s="210">
        <v>0</v>
      </c>
      <c r="I10" s="210">
        <v>0</v>
      </c>
      <c r="J10" s="210">
        <v>0</v>
      </c>
      <c r="K10" s="210">
        <v>0</v>
      </c>
      <c r="L10" s="210">
        <v>0</v>
      </c>
      <c r="M10" s="210">
        <v>0</v>
      </c>
      <c r="N10" s="210">
        <v>0</v>
      </c>
      <c r="O10" s="210">
        <v>0</v>
      </c>
      <c r="P10" s="210">
        <v>0</v>
      </c>
      <c r="Q10" s="211">
        <v>0</v>
      </c>
    </row>
    <row r="11" spans="2:17" ht="18.75" customHeight="1" x14ac:dyDescent="0.3">
      <c r="B11" s="209" t="s">
        <v>22</v>
      </c>
      <c r="C11" s="210">
        <v>0</v>
      </c>
      <c r="D11" s="210">
        <v>0</v>
      </c>
      <c r="E11" s="210">
        <v>0</v>
      </c>
      <c r="F11" s="210">
        <v>0</v>
      </c>
      <c r="G11" s="210">
        <v>0</v>
      </c>
      <c r="H11" s="210">
        <v>0</v>
      </c>
      <c r="I11" s="210">
        <v>0</v>
      </c>
      <c r="J11" s="210">
        <v>0</v>
      </c>
      <c r="K11" s="210">
        <v>0</v>
      </c>
      <c r="L11" s="210">
        <v>0</v>
      </c>
      <c r="M11" s="210">
        <v>0</v>
      </c>
      <c r="N11" s="210">
        <v>0</v>
      </c>
      <c r="O11" s="210">
        <v>0</v>
      </c>
      <c r="P11" s="210">
        <v>0</v>
      </c>
      <c r="Q11" s="211">
        <v>0</v>
      </c>
    </row>
    <row r="12" spans="2:17" ht="18.75" customHeight="1" x14ac:dyDescent="0.3">
      <c r="B12" s="209" t="s">
        <v>55</v>
      </c>
      <c r="C12" s="210">
        <v>0</v>
      </c>
      <c r="D12" s="210">
        <v>0</v>
      </c>
      <c r="E12" s="210">
        <v>0</v>
      </c>
      <c r="F12" s="210">
        <v>0</v>
      </c>
      <c r="G12" s="210">
        <v>0</v>
      </c>
      <c r="H12" s="210">
        <v>0</v>
      </c>
      <c r="I12" s="210">
        <v>0</v>
      </c>
      <c r="J12" s="210">
        <v>0</v>
      </c>
      <c r="K12" s="210">
        <v>0</v>
      </c>
      <c r="L12" s="210">
        <v>0</v>
      </c>
      <c r="M12" s="210">
        <v>0</v>
      </c>
      <c r="N12" s="210">
        <v>0</v>
      </c>
      <c r="O12" s="210">
        <v>0</v>
      </c>
      <c r="P12" s="210">
        <v>0</v>
      </c>
      <c r="Q12" s="211">
        <v>0</v>
      </c>
    </row>
    <row r="13" spans="2:17" ht="18.75" customHeight="1" x14ac:dyDescent="0.3">
      <c r="B13" s="209" t="s">
        <v>56</v>
      </c>
      <c r="C13" s="210">
        <v>0</v>
      </c>
      <c r="D13" s="210">
        <v>0</v>
      </c>
      <c r="E13" s="210">
        <v>0</v>
      </c>
      <c r="F13" s="210">
        <v>0</v>
      </c>
      <c r="G13" s="210">
        <v>0</v>
      </c>
      <c r="H13" s="210">
        <v>0</v>
      </c>
      <c r="I13" s="210">
        <v>0</v>
      </c>
      <c r="J13" s="210">
        <v>0</v>
      </c>
      <c r="K13" s="210">
        <v>0</v>
      </c>
      <c r="L13" s="210">
        <v>0</v>
      </c>
      <c r="M13" s="210">
        <v>0</v>
      </c>
      <c r="N13" s="210">
        <v>0</v>
      </c>
      <c r="O13" s="210">
        <v>0</v>
      </c>
      <c r="P13" s="210">
        <v>0</v>
      </c>
      <c r="Q13" s="211">
        <v>0</v>
      </c>
    </row>
    <row r="14" spans="2:17" ht="18.75" customHeight="1" x14ac:dyDescent="0.3">
      <c r="B14" s="209" t="s">
        <v>57</v>
      </c>
      <c r="C14" s="210">
        <v>307348</v>
      </c>
      <c r="D14" s="210">
        <v>21942</v>
      </c>
      <c r="E14" s="210">
        <v>21942</v>
      </c>
      <c r="F14" s="210">
        <v>0</v>
      </c>
      <c r="G14" s="210">
        <v>53548</v>
      </c>
      <c r="H14" s="210">
        <v>75654</v>
      </c>
      <c r="I14" s="210">
        <v>0</v>
      </c>
      <c r="J14" s="210">
        <v>0</v>
      </c>
      <c r="K14" s="210">
        <v>0</v>
      </c>
      <c r="L14" s="210">
        <v>0</v>
      </c>
      <c r="M14" s="210">
        <v>0</v>
      </c>
      <c r="N14" s="210">
        <v>36709</v>
      </c>
      <c r="O14" s="210">
        <v>0</v>
      </c>
      <c r="P14" s="210">
        <v>0</v>
      </c>
      <c r="Q14" s="211">
        <v>290345</v>
      </c>
    </row>
    <row r="15" spans="2:17" ht="18.75" customHeight="1" x14ac:dyDescent="0.3">
      <c r="B15" s="209" t="s">
        <v>58</v>
      </c>
      <c r="C15" s="210">
        <v>0</v>
      </c>
      <c r="D15" s="210">
        <v>0</v>
      </c>
      <c r="E15" s="210">
        <v>0</v>
      </c>
      <c r="F15" s="210">
        <v>0</v>
      </c>
      <c r="G15" s="210">
        <v>0</v>
      </c>
      <c r="H15" s="210">
        <v>0</v>
      </c>
      <c r="I15" s="210">
        <v>0</v>
      </c>
      <c r="J15" s="210">
        <v>0</v>
      </c>
      <c r="K15" s="210">
        <v>0</v>
      </c>
      <c r="L15" s="210">
        <v>0</v>
      </c>
      <c r="M15" s="210">
        <v>0</v>
      </c>
      <c r="N15" s="210">
        <v>0</v>
      </c>
      <c r="O15" s="210">
        <v>0</v>
      </c>
      <c r="P15" s="210">
        <v>0</v>
      </c>
      <c r="Q15" s="211">
        <v>0</v>
      </c>
    </row>
    <row r="16" spans="2:17" ht="18.75" customHeight="1" x14ac:dyDescent="0.3">
      <c r="B16" s="209" t="s">
        <v>59</v>
      </c>
      <c r="C16" s="210">
        <v>0</v>
      </c>
      <c r="D16" s="210">
        <v>0</v>
      </c>
      <c r="E16" s="210">
        <v>0</v>
      </c>
      <c r="F16" s="210">
        <v>0</v>
      </c>
      <c r="G16" s="210">
        <v>0</v>
      </c>
      <c r="H16" s="210">
        <v>0</v>
      </c>
      <c r="I16" s="210">
        <v>0</v>
      </c>
      <c r="J16" s="210">
        <v>0</v>
      </c>
      <c r="K16" s="210">
        <v>0</v>
      </c>
      <c r="L16" s="210">
        <v>0</v>
      </c>
      <c r="M16" s="210">
        <v>0</v>
      </c>
      <c r="N16" s="210">
        <v>0</v>
      </c>
      <c r="O16" s="210">
        <v>0</v>
      </c>
      <c r="P16" s="210">
        <v>0</v>
      </c>
      <c r="Q16" s="211">
        <v>0</v>
      </c>
    </row>
    <row r="17" spans="2:19" ht="18.75" customHeight="1" x14ac:dyDescent="0.3">
      <c r="B17" s="209" t="s">
        <v>133</v>
      </c>
      <c r="C17" s="210">
        <v>0</v>
      </c>
      <c r="D17" s="210">
        <v>0</v>
      </c>
      <c r="E17" s="210">
        <v>0</v>
      </c>
      <c r="F17" s="210">
        <v>0</v>
      </c>
      <c r="G17" s="210">
        <v>0</v>
      </c>
      <c r="H17" s="210">
        <v>0</v>
      </c>
      <c r="I17" s="210">
        <v>0</v>
      </c>
      <c r="J17" s="210">
        <v>0</v>
      </c>
      <c r="K17" s="210">
        <v>0</v>
      </c>
      <c r="L17" s="210">
        <v>0</v>
      </c>
      <c r="M17" s="210">
        <v>0</v>
      </c>
      <c r="N17" s="210">
        <v>0</v>
      </c>
      <c r="O17" s="210">
        <v>0</v>
      </c>
      <c r="P17" s="210">
        <v>0</v>
      </c>
      <c r="Q17" s="211">
        <v>0</v>
      </c>
    </row>
    <row r="18" spans="2:19" ht="18.75" customHeight="1" x14ac:dyDescent="0.3">
      <c r="B18" s="209" t="s">
        <v>261</v>
      </c>
      <c r="C18" s="210">
        <v>0</v>
      </c>
      <c r="D18" s="210">
        <v>0</v>
      </c>
      <c r="E18" s="210">
        <v>0</v>
      </c>
      <c r="F18" s="210">
        <v>0</v>
      </c>
      <c r="G18" s="210">
        <v>0</v>
      </c>
      <c r="H18" s="210">
        <v>0</v>
      </c>
      <c r="I18" s="210">
        <v>0</v>
      </c>
      <c r="J18" s="210">
        <v>0</v>
      </c>
      <c r="K18" s="210">
        <v>0</v>
      </c>
      <c r="L18" s="210">
        <v>0</v>
      </c>
      <c r="M18" s="210">
        <v>0</v>
      </c>
      <c r="N18" s="210">
        <v>0</v>
      </c>
      <c r="O18" s="210">
        <v>0</v>
      </c>
      <c r="P18" s="210">
        <v>0</v>
      </c>
      <c r="Q18" s="211">
        <v>0</v>
      </c>
    </row>
    <row r="19" spans="2:19" ht="18.75" customHeight="1" x14ac:dyDescent="0.3">
      <c r="B19" s="209" t="s">
        <v>138</v>
      </c>
      <c r="C19" s="210">
        <v>4175496</v>
      </c>
      <c r="D19" s="210">
        <v>828112</v>
      </c>
      <c r="E19" s="210">
        <v>827982</v>
      </c>
      <c r="F19" s="210">
        <v>0</v>
      </c>
      <c r="G19" s="210">
        <v>1374156</v>
      </c>
      <c r="H19" s="210">
        <v>1427193</v>
      </c>
      <c r="I19" s="210">
        <v>0</v>
      </c>
      <c r="J19" s="210">
        <v>0</v>
      </c>
      <c r="K19" s="210">
        <v>0</v>
      </c>
      <c r="L19" s="210">
        <v>124718</v>
      </c>
      <c r="M19" s="210">
        <v>349009</v>
      </c>
      <c r="N19" s="210">
        <v>783643</v>
      </c>
      <c r="O19" s="210">
        <v>0</v>
      </c>
      <c r="P19" s="210">
        <v>0</v>
      </c>
      <c r="Q19" s="211">
        <v>3886201</v>
      </c>
    </row>
    <row r="20" spans="2:19" ht="18.75" customHeight="1" x14ac:dyDescent="0.3">
      <c r="B20" s="209" t="s">
        <v>35</v>
      </c>
      <c r="C20" s="210">
        <v>163039</v>
      </c>
      <c r="D20" s="210">
        <v>5624</v>
      </c>
      <c r="E20" s="210">
        <v>5624</v>
      </c>
      <c r="F20" s="210">
        <v>0</v>
      </c>
      <c r="G20" s="210">
        <v>31068</v>
      </c>
      <c r="H20" s="210">
        <v>31068</v>
      </c>
      <c r="I20" s="210">
        <v>0</v>
      </c>
      <c r="J20" s="210">
        <v>0</v>
      </c>
      <c r="K20" s="210">
        <v>0</v>
      </c>
      <c r="L20" s="210">
        <v>0</v>
      </c>
      <c r="M20" s="210">
        <v>1586</v>
      </c>
      <c r="N20" s="210">
        <v>11121</v>
      </c>
      <c r="O20" s="210">
        <v>0</v>
      </c>
      <c r="P20" s="210">
        <v>0</v>
      </c>
      <c r="Q20" s="211">
        <v>147129</v>
      </c>
    </row>
    <row r="21" spans="2:19" ht="18.75" customHeight="1" x14ac:dyDescent="0.3">
      <c r="B21" s="209" t="s">
        <v>198</v>
      </c>
      <c r="C21" s="210">
        <v>344271</v>
      </c>
      <c r="D21" s="210">
        <v>7487</v>
      </c>
      <c r="E21" s="210">
        <v>7487</v>
      </c>
      <c r="F21" s="210">
        <v>-4145</v>
      </c>
      <c r="G21" s="210">
        <v>29779</v>
      </c>
      <c r="H21" s="210">
        <v>29779</v>
      </c>
      <c r="I21" s="210">
        <v>0</v>
      </c>
      <c r="J21" s="210">
        <v>0</v>
      </c>
      <c r="K21" s="210">
        <v>0</v>
      </c>
      <c r="L21" s="210">
        <v>0</v>
      </c>
      <c r="M21" s="210">
        <v>3895</v>
      </c>
      <c r="N21" s="210">
        <v>0</v>
      </c>
      <c r="O21" s="210">
        <v>0</v>
      </c>
      <c r="P21" s="210">
        <v>0</v>
      </c>
      <c r="Q21" s="211">
        <v>313940</v>
      </c>
    </row>
    <row r="22" spans="2:19" ht="18.75" customHeight="1" x14ac:dyDescent="0.3">
      <c r="B22" s="209" t="s">
        <v>60</v>
      </c>
      <c r="C22" s="210">
        <v>6363955</v>
      </c>
      <c r="D22" s="210">
        <v>632986</v>
      </c>
      <c r="E22" s="210">
        <v>632986</v>
      </c>
      <c r="F22" s="210">
        <v>0</v>
      </c>
      <c r="G22" s="210">
        <v>793199</v>
      </c>
      <c r="H22" s="210">
        <v>52441</v>
      </c>
      <c r="I22" s="210">
        <v>699586</v>
      </c>
      <c r="J22" s="210">
        <v>0</v>
      </c>
      <c r="K22" s="210">
        <v>0</v>
      </c>
      <c r="L22" s="210">
        <v>0</v>
      </c>
      <c r="M22" s="210">
        <v>0</v>
      </c>
      <c r="N22" s="210">
        <v>519569</v>
      </c>
      <c r="O22" s="210">
        <v>21281</v>
      </c>
      <c r="P22" s="210">
        <v>0</v>
      </c>
      <c r="Q22" s="211">
        <v>6743201</v>
      </c>
    </row>
    <row r="23" spans="2:19" ht="18.75" customHeight="1" x14ac:dyDescent="0.3">
      <c r="B23" s="209" t="s">
        <v>61</v>
      </c>
      <c r="C23" s="210">
        <v>189283</v>
      </c>
      <c r="D23" s="210">
        <v>63115</v>
      </c>
      <c r="E23" s="210">
        <v>63115</v>
      </c>
      <c r="F23" s="210">
        <v>0</v>
      </c>
      <c r="G23" s="210">
        <v>0</v>
      </c>
      <c r="H23" s="210">
        <v>0</v>
      </c>
      <c r="I23" s="210">
        <v>0</v>
      </c>
      <c r="J23" s="210">
        <v>0</v>
      </c>
      <c r="K23" s="210">
        <v>0</v>
      </c>
      <c r="L23" s="210">
        <v>0</v>
      </c>
      <c r="M23" s="210">
        <v>0</v>
      </c>
      <c r="N23" s="210">
        <v>0</v>
      </c>
      <c r="O23" s="210">
        <v>0</v>
      </c>
      <c r="P23" s="210">
        <v>0</v>
      </c>
      <c r="Q23" s="211">
        <v>252398</v>
      </c>
    </row>
    <row r="24" spans="2:19" ht="18.75" customHeight="1" x14ac:dyDescent="0.3">
      <c r="B24" s="209" t="s">
        <v>136</v>
      </c>
      <c r="C24" s="210">
        <v>0</v>
      </c>
      <c r="D24" s="210">
        <v>0</v>
      </c>
      <c r="E24" s="210">
        <v>0</v>
      </c>
      <c r="F24" s="210">
        <v>0</v>
      </c>
      <c r="G24" s="210">
        <v>0</v>
      </c>
      <c r="H24" s="210">
        <v>0</v>
      </c>
      <c r="I24" s="210">
        <v>0</v>
      </c>
      <c r="J24" s="210">
        <v>0</v>
      </c>
      <c r="K24" s="210">
        <v>0</v>
      </c>
      <c r="L24" s="210">
        <v>0</v>
      </c>
      <c r="M24" s="210">
        <v>0</v>
      </c>
      <c r="N24" s="210">
        <v>0</v>
      </c>
      <c r="O24" s="210">
        <v>0</v>
      </c>
      <c r="P24" s="210">
        <v>0</v>
      </c>
      <c r="Q24" s="211">
        <v>0</v>
      </c>
    </row>
    <row r="25" spans="2:19" ht="18.75" customHeight="1" x14ac:dyDescent="0.3">
      <c r="B25" s="209" t="s">
        <v>137</v>
      </c>
      <c r="C25" s="210">
        <v>0</v>
      </c>
      <c r="D25" s="210">
        <v>0</v>
      </c>
      <c r="E25" s="210">
        <v>0</v>
      </c>
      <c r="F25" s="210">
        <v>0</v>
      </c>
      <c r="G25" s="210">
        <v>0</v>
      </c>
      <c r="H25" s="210">
        <v>0</v>
      </c>
      <c r="I25" s="210">
        <v>0</v>
      </c>
      <c r="J25" s="210">
        <v>0</v>
      </c>
      <c r="K25" s="210">
        <v>0</v>
      </c>
      <c r="L25" s="210">
        <v>0</v>
      </c>
      <c r="M25" s="210">
        <v>0</v>
      </c>
      <c r="N25" s="210">
        <v>0</v>
      </c>
      <c r="O25" s="210">
        <v>0</v>
      </c>
      <c r="P25" s="210">
        <v>0</v>
      </c>
      <c r="Q25" s="211">
        <v>0</v>
      </c>
    </row>
    <row r="26" spans="2:19" ht="18.75" customHeight="1" x14ac:dyDescent="0.3">
      <c r="B26" s="209" t="s">
        <v>154</v>
      </c>
      <c r="C26" s="210">
        <v>4856628</v>
      </c>
      <c r="D26" s="210">
        <v>500636</v>
      </c>
      <c r="E26" s="210">
        <v>500636</v>
      </c>
      <c r="F26" s="210">
        <v>0</v>
      </c>
      <c r="G26" s="210">
        <v>1364035</v>
      </c>
      <c r="H26" s="210">
        <v>1363574</v>
      </c>
      <c r="I26" s="210">
        <v>0</v>
      </c>
      <c r="J26" s="210">
        <v>0</v>
      </c>
      <c r="K26" s="210">
        <v>0</v>
      </c>
      <c r="L26" s="210">
        <v>123153</v>
      </c>
      <c r="M26" s="210">
        <v>188366</v>
      </c>
      <c r="N26" s="210">
        <v>664351</v>
      </c>
      <c r="O26" s="210">
        <v>0</v>
      </c>
      <c r="P26" s="210">
        <v>0</v>
      </c>
      <c r="Q26" s="211">
        <v>4346521</v>
      </c>
    </row>
    <row r="27" spans="2:19" ht="18.75" customHeight="1" x14ac:dyDescent="0.3">
      <c r="B27" s="209" t="s">
        <v>38</v>
      </c>
      <c r="C27" s="210">
        <v>0</v>
      </c>
      <c r="D27" s="210">
        <v>0</v>
      </c>
      <c r="E27" s="210">
        <v>0</v>
      </c>
      <c r="F27" s="210">
        <v>0</v>
      </c>
      <c r="G27" s="210">
        <v>0</v>
      </c>
      <c r="H27" s="210">
        <v>0</v>
      </c>
      <c r="I27" s="210">
        <v>0</v>
      </c>
      <c r="J27" s="210">
        <v>0</v>
      </c>
      <c r="K27" s="210">
        <v>0</v>
      </c>
      <c r="L27" s="210">
        <v>0</v>
      </c>
      <c r="M27" s="210">
        <v>0</v>
      </c>
      <c r="N27" s="210">
        <v>0</v>
      </c>
      <c r="O27" s="210">
        <v>0</v>
      </c>
      <c r="P27" s="210">
        <v>0</v>
      </c>
      <c r="Q27" s="211">
        <v>0</v>
      </c>
    </row>
    <row r="28" spans="2:19" ht="18.75" customHeight="1" x14ac:dyDescent="0.3">
      <c r="B28" s="209" t="s">
        <v>62</v>
      </c>
      <c r="C28" s="210">
        <v>0</v>
      </c>
      <c r="D28" s="210">
        <v>0</v>
      </c>
      <c r="E28" s="210">
        <v>0</v>
      </c>
      <c r="F28" s="210">
        <v>0</v>
      </c>
      <c r="G28" s="210">
        <v>0</v>
      </c>
      <c r="H28" s="210">
        <v>0</v>
      </c>
      <c r="I28" s="210">
        <v>0</v>
      </c>
      <c r="J28" s="210">
        <v>0</v>
      </c>
      <c r="K28" s="210">
        <v>0</v>
      </c>
      <c r="L28" s="210">
        <v>0</v>
      </c>
      <c r="M28" s="210">
        <v>0</v>
      </c>
      <c r="N28" s="210">
        <v>0</v>
      </c>
      <c r="O28" s="210">
        <v>0</v>
      </c>
      <c r="P28" s="210">
        <v>0</v>
      </c>
      <c r="Q28" s="211">
        <v>0</v>
      </c>
    </row>
    <row r="29" spans="2:19" ht="18.75" customHeight="1" x14ac:dyDescent="0.3">
      <c r="B29" s="209" t="s">
        <v>63</v>
      </c>
      <c r="C29" s="210">
        <v>0</v>
      </c>
      <c r="D29" s="210">
        <v>0</v>
      </c>
      <c r="E29" s="210">
        <v>0</v>
      </c>
      <c r="F29" s="210">
        <v>0</v>
      </c>
      <c r="G29" s="210">
        <v>0</v>
      </c>
      <c r="H29" s="210">
        <v>0</v>
      </c>
      <c r="I29" s="210">
        <v>0</v>
      </c>
      <c r="J29" s="210">
        <v>0</v>
      </c>
      <c r="K29" s="210">
        <v>0</v>
      </c>
      <c r="L29" s="210">
        <v>0</v>
      </c>
      <c r="M29" s="210">
        <v>0</v>
      </c>
      <c r="N29" s="210">
        <v>0</v>
      </c>
      <c r="O29" s="210">
        <v>0</v>
      </c>
      <c r="P29" s="210">
        <v>0</v>
      </c>
      <c r="Q29" s="211">
        <v>0</v>
      </c>
    </row>
    <row r="30" spans="2:19" ht="18.75" customHeight="1" x14ac:dyDescent="0.3">
      <c r="B30" s="209" t="s">
        <v>64</v>
      </c>
      <c r="C30" s="210">
        <v>867854</v>
      </c>
      <c r="D30" s="210">
        <v>41489</v>
      </c>
      <c r="E30" s="210">
        <v>41489</v>
      </c>
      <c r="F30" s="210">
        <v>0</v>
      </c>
      <c r="G30" s="210">
        <v>103683</v>
      </c>
      <c r="H30" s="210">
        <v>61578</v>
      </c>
      <c r="I30" s="210">
        <v>42435</v>
      </c>
      <c r="J30" s="210">
        <v>0</v>
      </c>
      <c r="K30" s="210">
        <v>0</v>
      </c>
      <c r="L30" s="210">
        <v>0</v>
      </c>
      <c r="M30" s="210">
        <v>0</v>
      </c>
      <c r="N30" s="210">
        <v>90488</v>
      </c>
      <c r="O30" s="210">
        <v>0</v>
      </c>
      <c r="P30" s="210">
        <v>0</v>
      </c>
      <c r="Q30" s="211">
        <v>895817</v>
      </c>
    </row>
    <row r="31" spans="2:19" ht="18.75" customHeight="1" x14ac:dyDescent="0.3">
      <c r="B31" s="212" t="s">
        <v>45</v>
      </c>
      <c r="C31" s="213">
        <f t="shared" ref="C31:Q31" si="0">SUM(C6:C30)</f>
        <v>19729209</v>
      </c>
      <c r="D31" s="213">
        <f t="shared" si="0"/>
        <v>2613299</v>
      </c>
      <c r="E31" s="213">
        <f t="shared" si="0"/>
        <v>2613169</v>
      </c>
      <c r="F31" s="213">
        <f t="shared" si="0"/>
        <v>-4145</v>
      </c>
      <c r="G31" s="213">
        <f t="shared" si="0"/>
        <v>4573455</v>
      </c>
      <c r="H31" s="213">
        <f t="shared" si="0"/>
        <v>3510183</v>
      </c>
      <c r="I31" s="213">
        <f t="shared" si="0"/>
        <v>925889</v>
      </c>
      <c r="J31" s="213">
        <f t="shared" si="0"/>
        <v>171565</v>
      </c>
      <c r="K31" s="213">
        <f t="shared" si="0"/>
        <v>0</v>
      </c>
      <c r="L31" s="213">
        <f t="shared" si="0"/>
        <v>271661</v>
      </c>
      <c r="M31" s="213">
        <f t="shared" si="0"/>
        <v>586773</v>
      </c>
      <c r="N31" s="213">
        <f t="shared" si="0"/>
        <v>2232669</v>
      </c>
      <c r="O31" s="213">
        <f t="shared" si="0"/>
        <v>21281</v>
      </c>
      <c r="P31" s="213">
        <f t="shared" si="0"/>
        <v>0</v>
      </c>
      <c r="Q31" s="213">
        <f t="shared" si="0"/>
        <v>19083548</v>
      </c>
      <c r="R31" s="214">
        <f>+Q31+'[1]NON-LINKED'!Q31</f>
        <v>19199437</v>
      </c>
      <c r="S31" s="202">
        <v>18842707</v>
      </c>
    </row>
    <row r="32" spans="2:19" ht="18.75" customHeight="1" x14ac:dyDescent="0.3">
      <c r="B32" s="298" t="s">
        <v>46</v>
      </c>
      <c r="C32" s="299"/>
      <c r="D32" s="299"/>
      <c r="E32" s="299"/>
      <c r="F32" s="299"/>
      <c r="G32" s="299"/>
      <c r="H32" s="299"/>
      <c r="I32" s="299"/>
      <c r="J32" s="299"/>
      <c r="K32" s="299"/>
      <c r="L32" s="299"/>
      <c r="M32" s="299"/>
      <c r="N32" s="299"/>
      <c r="O32" s="299"/>
      <c r="P32" s="299"/>
      <c r="Q32" s="300"/>
    </row>
    <row r="33" spans="2:17" ht="18.75" customHeight="1" x14ac:dyDescent="0.3">
      <c r="B33" s="209" t="s">
        <v>47</v>
      </c>
      <c r="C33" s="210">
        <v>0</v>
      </c>
      <c r="D33" s="210">
        <v>0</v>
      </c>
      <c r="E33" s="210">
        <v>0</v>
      </c>
      <c r="F33" s="210">
        <v>0</v>
      </c>
      <c r="G33" s="210">
        <v>0</v>
      </c>
      <c r="H33" s="210">
        <v>0</v>
      </c>
      <c r="I33" s="210">
        <v>0</v>
      </c>
      <c r="J33" s="210">
        <v>0</v>
      </c>
      <c r="K33" s="210">
        <v>0</v>
      </c>
      <c r="L33" s="210">
        <v>0</v>
      </c>
      <c r="M33" s="210">
        <v>0</v>
      </c>
      <c r="N33" s="210">
        <v>0</v>
      </c>
      <c r="O33" s="210">
        <v>0</v>
      </c>
      <c r="P33" s="210">
        <v>0</v>
      </c>
      <c r="Q33" s="211">
        <v>0</v>
      </c>
    </row>
    <row r="34" spans="2:17" ht="18.75" customHeight="1" x14ac:dyDescent="0.3">
      <c r="B34" s="209" t="s">
        <v>79</v>
      </c>
      <c r="C34" s="210">
        <v>0</v>
      </c>
      <c r="D34" s="210">
        <v>0</v>
      </c>
      <c r="E34" s="210">
        <v>0</v>
      </c>
      <c r="F34" s="210">
        <v>0</v>
      </c>
      <c r="G34" s="210">
        <v>0</v>
      </c>
      <c r="H34" s="210">
        <v>0</v>
      </c>
      <c r="I34" s="210">
        <v>0</v>
      </c>
      <c r="J34" s="210">
        <v>0</v>
      </c>
      <c r="K34" s="210">
        <v>0</v>
      </c>
      <c r="L34" s="210">
        <v>0</v>
      </c>
      <c r="M34" s="210">
        <v>0</v>
      </c>
      <c r="N34" s="210">
        <v>0</v>
      </c>
      <c r="O34" s="210">
        <v>0</v>
      </c>
      <c r="P34" s="210">
        <v>0</v>
      </c>
      <c r="Q34" s="211">
        <v>0</v>
      </c>
    </row>
    <row r="35" spans="2:17" ht="18.75" customHeight="1" x14ac:dyDescent="0.3">
      <c r="B35" s="209" t="s">
        <v>48</v>
      </c>
      <c r="C35" s="210">
        <v>0</v>
      </c>
      <c r="D35" s="210">
        <v>0</v>
      </c>
      <c r="E35" s="210">
        <v>0</v>
      </c>
      <c r="F35" s="210">
        <v>0</v>
      </c>
      <c r="G35" s="210">
        <v>0</v>
      </c>
      <c r="H35" s="210">
        <v>0</v>
      </c>
      <c r="I35" s="210">
        <v>0</v>
      </c>
      <c r="J35" s="210">
        <v>0</v>
      </c>
      <c r="K35" s="210">
        <v>0</v>
      </c>
      <c r="L35" s="210">
        <v>0</v>
      </c>
      <c r="M35" s="210">
        <v>0</v>
      </c>
      <c r="N35" s="210">
        <v>0</v>
      </c>
      <c r="O35" s="210">
        <v>0</v>
      </c>
      <c r="P35" s="210">
        <v>0</v>
      </c>
      <c r="Q35" s="211">
        <v>0</v>
      </c>
    </row>
    <row r="36" spans="2:17" ht="18.75" customHeight="1" x14ac:dyDescent="0.3">
      <c r="B36" s="212" t="s">
        <v>45</v>
      </c>
      <c r="C36" s="213">
        <f>SUM(C33:C35)</f>
        <v>0</v>
      </c>
      <c r="D36" s="213">
        <f t="shared" ref="D36:Q36" si="1">SUM(D33:D35)</f>
        <v>0</v>
      </c>
      <c r="E36" s="213">
        <f t="shared" si="1"/>
        <v>0</v>
      </c>
      <c r="F36" s="213">
        <f t="shared" si="1"/>
        <v>0</v>
      </c>
      <c r="G36" s="213">
        <f t="shared" si="1"/>
        <v>0</v>
      </c>
      <c r="H36" s="213">
        <f t="shared" si="1"/>
        <v>0</v>
      </c>
      <c r="I36" s="213">
        <f t="shared" si="1"/>
        <v>0</v>
      </c>
      <c r="J36" s="213">
        <f t="shared" si="1"/>
        <v>0</v>
      </c>
      <c r="K36" s="213">
        <f t="shared" si="1"/>
        <v>0</v>
      </c>
      <c r="L36" s="213">
        <f t="shared" si="1"/>
        <v>0</v>
      </c>
      <c r="M36" s="213">
        <f t="shared" si="1"/>
        <v>0</v>
      </c>
      <c r="N36" s="213">
        <f t="shared" si="1"/>
        <v>0</v>
      </c>
      <c r="O36" s="213">
        <f t="shared" si="1"/>
        <v>0</v>
      </c>
      <c r="P36" s="213">
        <f t="shared" si="1"/>
        <v>0</v>
      </c>
      <c r="Q36" s="213">
        <f t="shared" si="1"/>
        <v>0</v>
      </c>
    </row>
    <row r="37" spans="2:17" ht="18.75" customHeight="1" x14ac:dyDescent="0.3">
      <c r="B37" s="301" t="s">
        <v>50</v>
      </c>
      <c r="C37" s="301"/>
      <c r="D37" s="301"/>
      <c r="E37" s="301"/>
      <c r="F37" s="301"/>
      <c r="G37" s="301"/>
      <c r="H37" s="301"/>
      <c r="I37" s="301"/>
      <c r="J37" s="301"/>
      <c r="K37" s="301"/>
      <c r="L37" s="301"/>
      <c r="M37" s="301"/>
      <c r="N37" s="301"/>
      <c r="O37" s="301"/>
      <c r="P37" s="301"/>
      <c r="Q37" s="301"/>
    </row>
    <row r="38" spans="2:17" ht="21.75" customHeight="1" x14ac:dyDescent="0.3">
      <c r="C38" s="215"/>
      <c r="D38" s="215"/>
      <c r="E38" s="215"/>
      <c r="F38" s="215"/>
      <c r="G38" s="215"/>
      <c r="H38" s="215"/>
      <c r="I38" s="215"/>
      <c r="J38" s="215"/>
      <c r="K38" s="215"/>
      <c r="L38" s="215"/>
      <c r="M38" s="215"/>
      <c r="N38" s="215"/>
      <c r="O38" s="215"/>
      <c r="P38" s="215"/>
      <c r="Q38" s="215"/>
    </row>
    <row r="39" spans="2:17" ht="21.75" customHeight="1" x14ac:dyDescent="0.3">
      <c r="D39" s="214"/>
    </row>
  </sheetData>
  <sheetProtection algorithmName="SHA-512" hashValue="/IOVqiRLKFvUa4W56deBlL/7efdKb0yJ4VEVocgW5WzYJkmpcrQoS2JAU/+hKOov6F5AjtWrzlnSjaJeCFXVsg==" saltValue="1NkGXRnXRCH/CbxD35iZog==" spinCount="100000" sheet="1" objects="1" scenarios="1"/>
  <mergeCells count="4">
    <mergeCell ref="B3:Q3"/>
    <mergeCell ref="B5:Q5"/>
    <mergeCell ref="B32:Q32"/>
    <mergeCell ref="B37:Q37"/>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92D050"/>
  </sheetPr>
  <dimension ref="B1:S39"/>
  <sheetViews>
    <sheetView workbookViewId="0">
      <selection activeCell="D20" sqref="D20"/>
    </sheetView>
  </sheetViews>
  <sheetFormatPr defaultColWidth="14.36328125" defaultRowHeight="14" x14ac:dyDescent="0.3"/>
  <cols>
    <col min="1" max="1" width="9.6328125" style="202" customWidth="1"/>
    <col min="2" max="2" width="43.54296875" style="202" customWidth="1"/>
    <col min="3" max="16" width="17.90625" style="202" customWidth="1"/>
    <col min="17" max="17" width="17.90625" style="203" customWidth="1"/>
    <col min="18" max="18" width="14.54296875" style="202" bestFit="1" customWidth="1"/>
    <col min="19" max="19" width="15.90625" style="202" bestFit="1" customWidth="1"/>
    <col min="20" max="256" width="14.36328125" style="202"/>
    <col min="257" max="257" width="9.6328125" style="202" customWidth="1"/>
    <col min="258" max="258" width="43.54296875" style="202" customWidth="1"/>
    <col min="259" max="273" width="17.90625" style="202" customWidth="1"/>
    <col min="274" max="274" width="14.54296875" style="202" bestFit="1" customWidth="1"/>
    <col min="275" max="275" width="15.90625" style="202" bestFit="1" customWidth="1"/>
    <col min="276" max="512" width="14.36328125" style="202"/>
    <col min="513" max="513" width="9.6328125" style="202" customWidth="1"/>
    <col min="514" max="514" width="43.54296875" style="202" customWidth="1"/>
    <col min="515" max="529" width="17.90625" style="202" customWidth="1"/>
    <col min="530" max="530" width="14.54296875" style="202" bestFit="1" customWidth="1"/>
    <col min="531" max="531" width="15.90625" style="202" bestFit="1" customWidth="1"/>
    <col min="532" max="768" width="14.36328125" style="202"/>
    <col min="769" max="769" width="9.6328125" style="202" customWidth="1"/>
    <col min="770" max="770" width="43.54296875" style="202" customWidth="1"/>
    <col min="771" max="785" width="17.90625" style="202" customWidth="1"/>
    <col min="786" max="786" width="14.54296875" style="202" bestFit="1" customWidth="1"/>
    <col min="787" max="787" width="15.90625" style="202" bestFit="1" customWidth="1"/>
    <col min="788" max="1024" width="14.36328125" style="202"/>
    <col min="1025" max="1025" width="9.6328125" style="202" customWidth="1"/>
    <col min="1026" max="1026" width="43.54296875" style="202" customWidth="1"/>
    <col min="1027" max="1041" width="17.90625" style="202" customWidth="1"/>
    <col min="1042" max="1042" width="14.54296875" style="202" bestFit="1" customWidth="1"/>
    <col min="1043" max="1043" width="15.90625" style="202" bestFit="1" customWidth="1"/>
    <col min="1044" max="1280" width="14.36328125" style="202"/>
    <col min="1281" max="1281" width="9.6328125" style="202" customWidth="1"/>
    <col min="1282" max="1282" width="43.54296875" style="202" customWidth="1"/>
    <col min="1283" max="1297" width="17.90625" style="202" customWidth="1"/>
    <col min="1298" max="1298" width="14.54296875" style="202" bestFit="1" customWidth="1"/>
    <col min="1299" max="1299" width="15.90625" style="202" bestFit="1" customWidth="1"/>
    <col min="1300" max="1536" width="14.36328125" style="202"/>
    <col min="1537" max="1537" width="9.6328125" style="202" customWidth="1"/>
    <col min="1538" max="1538" width="43.54296875" style="202" customWidth="1"/>
    <col min="1539" max="1553" width="17.90625" style="202" customWidth="1"/>
    <col min="1554" max="1554" width="14.54296875" style="202" bestFit="1" customWidth="1"/>
    <col min="1555" max="1555" width="15.90625" style="202" bestFit="1" customWidth="1"/>
    <col min="1556" max="1792" width="14.36328125" style="202"/>
    <col min="1793" max="1793" width="9.6328125" style="202" customWidth="1"/>
    <col min="1794" max="1794" width="43.54296875" style="202" customWidth="1"/>
    <col min="1795" max="1809" width="17.90625" style="202" customWidth="1"/>
    <col min="1810" max="1810" width="14.54296875" style="202" bestFit="1" customWidth="1"/>
    <col min="1811" max="1811" width="15.90625" style="202" bestFit="1" customWidth="1"/>
    <col min="1812" max="2048" width="14.36328125" style="202"/>
    <col min="2049" max="2049" width="9.6328125" style="202" customWidth="1"/>
    <col min="2050" max="2050" width="43.54296875" style="202" customWidth="1"/>
    <col min="2051" max="2065" width="17.90625" style="202" customWidth="1"/>
    <col min="2066" max="2066" width="14.54296875" style="202" bestFit="1" customWidth="1"/>
    <col min="2067" max="2067" width="15.90625" style="202" bestFit="1" customWidth="1"/>
    <col min="2068" max="2304" width="14.36328125" style="202"/>
    <col min="2305" max="2305" width="9.6328125" style="202" customWidth="1"/>
    <col min="2306" max="2306" width="43.54296875" style="202" customWidth="1"/>
    <col min="2307" max="2321" width="17.90625" style="202" customWidth="1"/>
    <col min="2322" max="2322" width="14.54296875" style="202" bestFit="1" customWidth="1"/>
    <col min="2323" max="2323" width="15.90625" style="202" bestFit="1" customWidth="1"/>
    <col min="2324" max="2560" width="14.36328125" style="202"/>
    <col min="2561" max="2561" width="9.6328125" style="202" customWidth="1"/>
    <col min="2562" max="2562" width="43.54296875" style="202" customWidth="1"/>
    <col min="2563" max="2577" width="17.90625" style="202" customWidth="1"/>
    <col min="2578" max="2578" width="14.54296875" style="202" bestFit="1" customWidth="1"/>
    <col min="2579" max="2579" width="15.90625" style="202" bestFit="1" customWidth="1"/>
    <col min="2580" max="2816" width="14.36328125" style="202"/>
    <col min="2817" max="2817" width="9.6328125" style="202" customWidth="1"/>
    <col min="2818" max="2818" width="43.54296875" style="202" customWidth="1"/>
    <col min="2819" max="2833" width="17.90625" style="202" customWidth="1"/>
    <col min="2834" max="2834" width="14.54296875" style="202" bestFit="1" customWidth="1"/>
    <col min="2835" max="2835" width="15.90625" style="202" bestFit="1" customWidth="1"/>
    <col min="2836" max="3072" width="14.36328125" style="202"/>
    <col min="3073" max="3073" width="9.6328125" style="202" customWidth="1"/>
    <col min="3074" max="3074" width="43.54296875" style="202" customWidth="1"/>
    <col min="3075" max="3089" width="17.90625" style="202" customWidth="1"/>
    <col min="3090" max="3090" width="14.54296875" style="202" bestFit="1" customWidth="1"/>
    <col min="3091" max="3091" width="15.90625" style="202" bestFit="1" customWidth="1"/>
    <col min="3092" max="3328" width="14.36328125" style="202"/>
    <col min="3329" max="3329" width="9.6328125" style="202" customWidth="1"/>
    <col min="3330" max="3330" width="43.54296875" style="202" customWidth="1"/>
    <col min="3331" max="3345" width="17.90625" style="202" customWidth="1"/>
    <col min="3346" max="3346" width="14.54296875" style="202" bestFit="1" customWidth="1"/>
    <col min="3347" max="3347" width="15.90625" style="202" bestFit="1" customWidth="1"/>
    <col min="3348" max="3584" width="14.36328125" style="202"/>
    <col min="3585" max="3585" width="9.6328125" style="202" customWidth="1"/>
    <col min="3586" max="3586" width="43.54296875" style="202" customWidth="1"/>
    <col min="3587" max="3601" width="17.90625" style="202" customWidth="1"/>
    <col min="3602" max="3602" width="14.54296875" style="202" bestFit="1" customWidth="1"/>
    <col min="3603" max="3603" width="15.90625" style="202" bestFit="1" customWidth="1"/>
    <col min="3604" max="3840" width="14.36328125" style="202"/>
    <col min="3841" max="3841" width="9.6328125" style="202" customWidth="1"/>
    <col min="3842" max="3842" width="43.54296875" style="202" customWidth="1"/>
    <col min="3843" max="3857" width="17.90625" style="202" customWidth="1"/>
    <col min="3858" max="3858" width="14.54296875" style="202" bestFit="1" customWidth="1"/>
    <col min="3859" max="3859" width="15.90625" style="202" bestFit="1" customWidth="1"/>
    <col min="3860" max="4096" width="14.36328125" style="202"/>
    <col min="4097" max="4097" width="9.6328125" style="202" customWidth="1"/>
    <col min="4098" max="4098" width="43.54296875" style="202" customWidth="1"/>
    <col min="4099" max="4113" width="17.90625" style="202" customWidth="1"/>
    <col min="4114" max="4114" width="14.54296875" style="202" bestFit="1" customWidth="1"/>
    <col min="4115" max="4115" width="15.90625" style="202" bestFit="1" customWidth="1"/>
    <col min="4116" max="4352" width="14.36328125" style="202"/>
    <col min="4353" max="4353" width="9.6328125" style="202" customWidth="1"/>
    <col min="4354" max="4354" width="43.54296875" style="202" customWidth="1"/>
    <col min="4355" max="4369" width="17.90625" style="202" customWidth="1"/>
    <col min="4370" max="4370" width="14.54296875" style="202" bestFit="1" customWidth="1"/>
    <col min="4371" max="4371" width="15.90625" style="202" bestFit="1" customWidth="1"/>
    <col min="4372" max="4608" width="14.36328125" style="202"/>
    <col min="4609" max="4609" width="9.6328125" style="202" customWidth="1"/>
    <col min="4610" max="4610" width="43.54296875" style="202" customWidth="1"/>
    <col min="4611" max="4625" width="17.90625" style="202" customWidth="1"/>
    <col min="4626" max="4626" width="14.54296875" style="202" bestFit="1" customWidth="1"/>
    <col min="4627" max="4627" width="15.90625" style="202" bestFit="1" customWidth="1"/>
    <col min="4628" max="4864" width="14.36328125" style="202"/>
    <col min="4865" max="4865" width="9.6328125" style="202" customWidth="1"/>
    <col min="4866" max="4866" width="43.54296875" style="202" customWidth="1"/>
    <col min="4867" max="4881" width="17.90625" style="202" customWidth="1"/>
    <col min="4882" max="4882" width="14.54296875" style="202" bestFit="1" customWidth="1"/>
    <col min="4883" max="4883" width="15.90625" style="202" bestFit="1" customWidth="1"/>
    <col min="4884" max="5120" width="14.36328125" style="202"/>
    <col min="5121" max="5121" width="9.6328125" style="202" customWidth="1"/>
    <col min="5122" max="5122" width="43.54296875" style="202" customWidth="1"/>
    <col min="5123" max="5137" width="17.90625" style="202" customWidth="1"/>
    <col min="5138" max="5138" width="14.54296875" style="202" bestFit="1" customWidth="1"/>
    <col min="5139" max="5139" width="15.90625" style="202" bestFit="1" customWidth="1"/>
    <col min="5140" max="5376" width="14.36328125" style="202"/>
    <col min="5377" max="5377" width="9.6328125" style="202" customWidth="1"/>
    <col min="5378" max="5378" width="43.54296875" style="202" customWidth="1"/>
    <col min="5379" max="5393" width="17.90625" style="202" customWidth="1"/>
    <col min="5394" max="5394" width="14.54296875" style="202" bestFit="1" customWidth="1"/>
    <col min="5395" max="5395" width="15.90625" style="202" bestFit="1" customWidth="1"/>
    <col min="5396" max="5632" width="14.36328125" style="202"/>
    <col min="5633" max="5633" width="9.6328125" style="202" customWidth="1"/>
    <col min="5634" max="5634" width="43.54296875" style="202" customWidth="1"/>
    <col min="5635" max="5649" width="17.90625" style="202" customWidth="1"/>
    <col min="5650" max="5650" width="14.54296875" style="202" bestFit="1" customWidth="1"/>
    <col min="5651" max="5651" width="15.90625" style="202" bestFit="1" customWidth="1"/>
    <col min="5652" max="5888" width="14.36328125" style="202"/>
    <col min="5889" max="5889" width="9.6328125" style="202" customWidth="1"/>
    <col min="5890" max="5890" width="43.54296875" style="202" customWidth="1"/>
    <col min="5891" max="5905" width="17.90625" style="202" customWidth="1"/>
    <col min="5906" max="5906" width="14.54296875" style="202" bestFit="1" customWidth="1"/>
    <col min="5907" max="5907" width="15.90625" style="202" bestFit="1" customWidth="1"/>
    <col min="5908" max="6144" width="14.36328125" style="202"/>
    <col min="6145" max="6145" width="9.6328125" style="202" customWidth="1"/>
    <col min="6146" max="6146" width="43.54296875" style="202" customWidth="1"/>
    <col min="6147" max="6161" width="17.90625" style="202" customWidth="1"/>
    <col min="6162" max="6162" width="14.54296875" style="202" bestFit="1" customWidth="1"/>
    <col min="6163" max="6163" width="15.90625" style="202" bestFit="1" customWidth="1"/>
    <col min="6164" max="6400" width="14.36328125" style="202"/>
    <col min="6401" max="6401" width="9.6328125" style="202" customWidth="1"/>
    <col min="6402" max="6402" width="43.54296875" style="202" customWidth="1"/>
    <col min="6403" max="6417" width="17.90625" style="202" customWidth="1"/>
    <col min="6418" max="6418" width="14.54296875" style="202" bestFit="1" customWidth="1"/>
    <col min="6419" max="6419" width="15.90625" style="202" bestFit="1" customWidth="1"/>
    <col min="6420" max="6656" width="14.36328125" style="202"/>
    <col min="6657" max="6657" width="9.6328125" style="202" customWidth="1"/>
    <col min="6658" max="6658" width="43.54296875" style="202" customWidth="1"/>
    <col min="6659" max="6673" width="17.90625" style="202" customWidth="1"/>
    <col min="6674" max="6674" width="14.54296875" style="202" bestFit="1" customWidth="1"/>
    <col min="6675" max="6675" width="15.90625" style="202" bestFit="1" customWidth="1"/>
    <col min="6676" max="6912" width="14.36328125" style="202"/>
    <col min="6913" max="6913" width="9.6328125" style="202" customWidth="1"/>
    <col min="6914" max="6914" width="43.54296875" style="202" customWidth="1"/>
    <col min="6915" max="6929" width="17.90625" style="202" customWidth="1"/>
    <col min="6930" max="6930" width="14.54296875" style="202" bestFit="1" customWidth="1"/>
    <col min="6931" max="6931" width="15.90625" style="202" bestFit="1" customWidth="1"/>
    <col min="6932" max="7168" width="14.36328125" style="202"/>
    <col min="7169" max="7169" width="9.6328125" style="202" customWidth="1"/>
    <col min="7170" max="7170" width="43.54296875" style="202" customWidth="1"/>
    <col min="7171" max="7185" width="17.90625" style="202" customWidth="1"/>
    <col min="7186" max="7186" width="14.54296875" style="202" bestFit="1" customWidth="1"/>
    <col min="7187" max="7187" width="15.90625" style="202" bestFit="1" customWidth="1"/>
    <col min="7188" max="7424" width="14.36328125" style="202"/>
    <col min="7425" max="7425" width="9.6328125" style="202" customWidth="1"/>
    <col min="7426" max="7426" width="43.54296875" style="202" customWidth="1"/>
    <col min="7427" max="7441" width="17.90625" style="202" customWidth="1"/>
    <col min="7442" max="7442" width="14.54296875" style="202" bestFit="1" customWidth="1"/>
    <col min="7443" max="7443" width="15.90625" style="202" bestFit="1" customWidth="1"/>
    <col min="7444" max="7680" width="14.36328125" style="202"/>
    <col min="7681" max="7681" width="9.6328125" style="202" customWidth="1"/>
    <col min="7682" max="7682" width="43.54296875" style="202" customWidth="1"/>
    <col min="7683" max="7697" width="17.90625" style="202" customWidth="1"/>
    <col min="7698" max="7698" width="14.54296875" style="202" bestFit="1" customWidth="1"/>
    <col min="7699" max="7699" width="15.90625" style="202" bestFit="1" customWidth="1"/>
    <col min="7700" max="7936" width="14.36328125" style="202"/>
    <col min="7937" max="7937" width="9.6328125" style="202" customWidth="1"/>
    <col min="7938" max="7938" width="43.54296875" style="202" customWidth="1"/>
    <col min="7939" max="7953" width="17.90625" style="202" customWidth="1"/>
    <col min="7954" max="7954" width="14.54296875" style="202" bestFit="1" customWidth="1"/>
    <col min="7955" max="7955" width="15.90625" style="202" bestFit="1" customWidth="1"/>
    <col min="7956" max="8192" width="14.36328125" style="202"/>
    <col min="8193" max="8193" width="9.6328125" style="202" customWidth="1"/>
    <col min="8194" max="8194" width="43.54296875" style="202" customWidth="1"/>
    <col min="8195" max="8209" width="17.90625" style="202" customWidth="1"/>
    <col min="8210" max="8210" width="14.54296875" style="202" bestFit="1" customWidth="1"/>
    <col min="8211" max="8211" width="15.90625" style="202" bestFit="1" customWidth="1"/>
    <col min="8212" max="8448" width="14.36328125" style="202"/>
    <col min="8449" max="8449" width="9.6328125" style="202" customWidth="1"/>
    <col min="8450" max="8450" width="43.54296875" style="202" customWidth="1"/>
    <col min="8451" max="8465" width="17.90625" style="202" customWidth="1"/>
    <col min="8466" max="8466" width="14.54296875" style="202" bestFit="1" customWidth="1"/>
    <col min="8467" max="8467" width="15.90625" style="202" bestFit="1" customWidth="1"/>
    <col min="8468" max="8704" width="14.36328125" style="202"/>
    <col min="8705" max="8705" width="9.6328125" style="202" customWidth="1"/>
    <col min="8706" max="8706" width="43.54296875" style="202" customWidth="1"/>
    <col min="8707" max="8721" width="17.90625" style="202" customWidth="1"/>
    <col min="8722" max="8722" width="14.54296875" style="202" bestFit="1" customWidth="1"/>
    <col min="8723" max="8723" width="15.90625" style="202" bestFit="1" customWidth="1"/>
    <col min="8724" max="8960" width="14.36328125" style="202"/>
    <col min="8961" max="8961" width="9.6328125" style="202" customWidth="1"/>
    <col min="8962" max="8962" width="43.54296875" style="202" customWidth="1"/>
    <col min="8963" max="8977" width="17.90625" style="202" customWidth="1"/>
    <col min="8978" max="8978" width="14.54296875" style="202" bestFit="1" customWidth="1"/>
    <col min="8979" max="8979" width="15.90625" style="202" bestFit="1" customWidth="1"/>
    <col min="8980" max="9216" width="14.36328125" style="202"/>
    <col min="9217" max="9217" width="9.6328125" style="202" customWidth="1"/>
    <col min="9218" max="9218" width="43.54296875" style="202" customWidth="1"/>
    <col min="9219" max="9233" width="17.90625" style="202" customWidth="1"/>
    <col min="9234" max="9234" width="14.54296875" style="202" bestFit="1" customWidth="1"/>
    <col min="9235" max="9235" width="15.90625" style="202" bestFit="1" customWidth="1"/>
    <col min="9236" max="9472" width="14.36328125" style="202"/>
    <col min="9473" max="9473" width="9.6328125" style="202" customWidth="1"/>
    <col min="9474" max="9474" width="43.54296875" style="202" customWidth="1"/>
    <col min="9475" max="9489" width="17.90625" style="202" customWidth="1"/>
    <col min="9490" max="9490" width="14.54296875" style="202" bestFit="1" customWidth="1"/>
    <col min="9491" max="9491" width="15.90625" style="202" bestFit="1" customWidth="1"/>
    <col min="9492" max="9728" width="14.36328125" style="202"/>
    <col min="9729" max="9729" width="9.6328125" style="202" customWidth="1"/>
    <col min="9730" max="9730" width="43.54296875" style="202" customWidth="1"/>
    <col min="9731" max="9745" width="17.90625" style="202" customWidth="1"/>
    <col min="9746" max="9746" width="14.54296875" style="202" bestFit="1" customWidth="1"/>
    <col min="9747" max="9747" width="15.90625" style="202" bestFit="1" customWidth="1"/>
    <col min="9748" max="9984" width="14.36328125" style="202"/>
    <col min="9985" max="9985" width="9.6328125" style="202" customWidth="1"/>
    <col min="9986" max="9986" width="43.54296875" style="202" customWidth="1"/>
    <col min="9987" max="10001" width="17.90625" style="202" customWidth="1"/>
    <col min="10002" max="10002" width="14.54296875" style="202" bestFit="1" customWidth="1"/>
    <col min="10003" max="10003" width="15.90625" style="202" bestFit="1" customWidth="1"/>
    <col min="10004" max="10240" width="14.36328125" style="202"/>
    <col min="10241" max="10241" width="9.6328125" style="202" customWidth="1"/>
    <col min="10242" max="10242" width="43.54296875" style="202" customWidth="1"/>
    <col min="10243" max="10257" width="17.90625" style="202" customWidth="1"/>
    <col min="10258" max="10258" width="14.54296875" style="202" bestFit="1" customWidth="1"/>
    <col min="10259" max="10259" width="15.90625" style="202" bestFit="1" customWidth="1"/>
    <col min="10260" max="10496" width="14.36328125" style="202"/>
    <col min="10497" max="10497" width="9.6328125" style="202" customWidth="1"/>
    <col min="10498" max="10498" width="43.54296875" style="202" customWidth="1"/>
    <col min="10499" max="10513" width="17.90625" style="202" customWidth="1"/>
    <col min="10514" max="10514" width="14.54296875" style="202" bestFit="1" customWidth="1"/>
    <col min="10515" max="10515" width="15.90625" style="202" bestFit="1" customWidth="1"/>
    <col min="10516" max="10752" width="14.36328125" style="202"/>
    <col min="10753" max="10753" width="9.6328125" style="202" customWidth="1"/>
    <col min="10754" max="10754" width="43.54296875" style="202" customWidth="1"/>
    <col min="10755" max="10769" width="17.90625" style="202" customWidth="1"/>
    <col min="10770" max="10770" width="14.54296875" style="202" bestFit="1" customWidth="1"/>
    <col min="10771" max="10771" width="15.90625" style="202" bestFit="1" customWidth="1"/>
    <col min="10772" max="11008" width="14.36328125" style="202"/>
    <col min="11009" max="11009" width="9.6328125" style="202" customWidth="1"/>
    <col min="11010" max="11010" width="43.54296875" style="202" customWidth="1"/>
    <col min="11011" max="11025" width="17.90625" style="202" customWidth="1"/>
    <col min="11026" max="11026" width="14.54296875" style="202" bestFit="1" customWidth="1"/>
    <col min="11027" max="11027" width="15.90625" style="202" bestFit="1" customWidth="1"/>
    <col min="11028" max="11264" width="14.36328125" style="202"/>
    <col min="11265" max="11265" width="9.6328125" style="202" customWidth="1"/>
    <col min="11266" max="11266" width="43.54296875" style="202" customWidth="1"/>
    <col min="11267" max="11281" width="17.90625" style="202" customWidth="1"/>
    <col min="11282" max="11282" width="14.54296875" style="202" bestFit="1" customWidth="1"/>
    <col min="11283" max="11283" width="15.90625" style="202" bestFit="1" customWidth="1"/>
    <col min="11284" max="11520" width="14.36328125" style="202"/>
    <col min="11521" max="11521" width="9.6328125" style="202" customWidth="1"/>
    <col min="11522" max="11522" width="43.54296875" style="202" customWidth="1"/>
    <col min="11523" max="11537" width="17.90625" style="202" customWidth="1"/>
    <col min="11538" max="11538" width="14.54296875" style="202" bestFit="1" customWidth="1"/>
    <col min="11539" max="11539" width="15.90625" style="202" bestFit="1" customWidth="1"/>
    <col min="11540" max="11776" width="14.36328125" style="202"/>
    <col min="11777" max="11777" width="9.6328125" style="202" customWidth="1"/>
    <col min="11778" max="11778" width="43.54296875" style="202" customWidth="1"/>
    <col min="11779" max="11793" width="17.90625" style="202" customWidth="1"/>
    <col min="11794" max="11794" width="14.54296875" style="202" bestFit="1" customWidth="1"/>
    <col min="11795" max="11795" width="15.90625" style="202" bestFit="1" customWidth="1"/>
    <col min="11796" max="12032" width="14.36328125" style="202"/>
    <col min="12033" max="12033" width="9.6328125" style="202" customWidth="1"/>
    <col min="12034" max="12034" width="43.54296875" style="202" customWidth="1"/>
    <col min="12035" max="12049" width="17.90625" style="202" customWidth="1"/>
    <col min="12050" max="12050" width="14.54296875" style="202" bestFit="1" customWidth="1"/>
    <col min="12051" max="12051" width="15.90625" style="202" bestFit="1" customWidth="1"/>
    <col min="12052" max="12288" width="14.36328125" style="202"/>
    <col min="12289" max="12289" width="9.6328125" style="202" customWidth="1"/>
    <col min="12290" max="12290" width="43.54296875" style="202" customWidth="1"/>
    <col min="12291" max="12305" width="17.90625" style="202" customWidth="1"/>
    <col min="12306" max="12306" width="14.54296875" style="202" bestFit="1" customWidth="1"/>
    <col min="12307" max="12307" width="15.90625" style="202" bestFit="1" customWidth="1"/>
    <col min="12308" max="12544" width="14.36328125" style="202"/>
    <col min="12545" max="12545" width="9.6328125" style="202" customWidth="1"/>
    <col min="12546" max="12546" width="43.54296875" style="202" customWidth="1"/>
    <col min="12547" max="12561" width="17.90625" style="202" customWidth="1"/>
    <col min="12562" max="12562" width="14.54296875" style="202" bestFit="1" customWidth="1"/>
    <col min="12563" max="12563" width="15.90625" style="202" bestFit="1" customWidth="1"/>
    <col min="12564" max="12800" width="14.36328125" style="202"/>
    <col min="12801" max="12801" width="9.6328125" style="202" customWidth="1"/>
    <col min="12802" max="12802" width="43.54296875" style="202" customWidth="1"/>
    <col min="12803" max="12817" width="17.90625" style="202" customWidth="1"/>
    <col min="12818" max="12818" width="14.54296875" style="202" bestFit="1" customWidth="1"/>
    <col min="12819" max="12819" width="15.90625" style="202" bestFit="1" customWidth="1"/>
    <col min="12820" max="13056" width="14.36328125" style="202"/>
    <col min="13057" max="13057" width="9.6328125" style="202" customWidth="1"/>
    <col min="13058" max="13058" width="43.54296875" style="202" customWidth="1"/>
    <col min="13059" max="13073" width="17.90625" style="202" customWidth="1"/>
    <col min="13074" max="13074" width="14.54296875" style="202" bestFit="1" customWidth="1"/>
    <col min="13075" max="13075" width="15.90625" style="202" bestFit="1" customWidth="1"/>
    <col min="13076" max="13312" width="14.36328125" style="202"/>
    <col min="13313" max="13313" width="9.6328125" style="202" customWidth="1"/>
    <col min="13314" max="13314" width="43.54296875" style="202" customWidth="1"/>
    <col min="13315" max="13329" width="17.90625" style="202" customWidth="1"/>
    <col min="13330" max="13330" width="14.54296875" style="202" bestFit="1" customWidth="1"/>
    <col min="13331" max="13331" width="15.90625" style="202" bestFit="1" customWidth="1"/>
    <col min="13332" max="13568" width="14.36328125" style="202"/>
    <col min="13569" max="13569" width="9.6328125" style="202" customWidth="1"/>
    <col min="13570" max="13570" width="43.54296875" style="202" customWidth="1"/>
    <col min="13571" max="13585" width="17.90625" style="202" customWidth="1"/>
    <col min="13586" max="13586" width="14.54296875" style="202" bestFit="1" customWidth="1"/>
    <col min="13587" max="13587" width="15.90625" style="202" bestFit="1" customWidth="1"/>
    <col min="13588" max="13824" width="14.36328125" style="202"/>
    <col min="13825" max="13825" width="9.6328125" style="202" customWidth="1"/>
    <col min="13826" max="13826" width="43.54296875" style="202" customWidth="1"/>
    <col min="13827" max="13841" width="17.90625" style="202" customWidth="1"/>
    <col min="13842" max="13842" width="14.54296875" style="202" bestFit="1" customWidth="1"/>
    <col min="13843" max="13843" width="15.90625" style="202" bestFit="1" customWidth="1"/>
    <col min="13844" max="14080" width="14.36328125" style="202"/>
    <col min="14081" max="14081" width="9.6328125" style="202" customWidth="1"/>
    <col min="14082" max="14082" width="43.54296875" style="202" customWidth="1"/>
    <col min="14083" max="14097" width="17.90625" style="202" customWidth="1"/>
    <col min="14098" max="14098" width="14.54296875" style="202" bestFit="1" customWidth="1"/>
    <col min="14099" max="14099" width="15.90625" style="202" bestFit="1" customWidth="1"/>
    <col min="14100" max="14336" width="14.36328125" style="202"/>
    <col min="14337" max="14337" width="9.6328125" style="202" customWidth="1"/>
    <col min="14338" max="14338" width="43.54296875" style="202" customWidth="1"/>
    <col min="14339" max="14353" width="17.90625" style="202" customWidth="1"/>
    <col min="14354" max="14354" width="14.54296875" style="202" bestFit="1" customWidth="1"/>
    <col min="14355" max="14355" width="15.90625" style="202" bestFit="1" customWidth="1"/>
    <col min="14356" max="14592" width="14.36328125" style="202"/>
    <col min="14593" max="14593" width="9.6328125" style="202" customWidth="1"/>
    <col min="14594" max="14594" width="43.54296875" style="202" customWidth="1"/>
    <col min="14595" max="14609" width="17.90625" style="202" customWidth="1"/>
    <col min="14610" max="14610" width="14.54296875" style="202" bestFit="1" customWidth="1"/>
    <col min="14611" max="14611" width="15.90625" style="202" bestFit="1" customWidth="1"/>
    <col min="14612" max="14848" width="14.36328125" style="202"/>
    <col min="14849" max="14849" width="9.6328125" style="202" customWidth="1"/>
    <col min="14850" max="14850" width="43.54296875" style="202" customWidth="1"/>
    <col min="14851" max="14865" width="17.90625" style="202" customWidth="1"/>
    <col min="14866" max="14866" width="14.54296875" style="202" bestFit="1" customWidth="1"/>
    <col min="14867" max="14867" width="15.90625" style="202" bestFit="1" customWidth="1"/>
    <col min="14868" max="15104" width="14.36328125" style="202"/>
    <col min="15105" max="15105" width="9.6328125" style="202" customWidth="1"/>
    <col min="15106" max="15106" width="43.54296875" style="202" customWidth="1"/>
    <col min="15107" max="15121" width="17.90625" style="202" customWidth="1"/>
    <col min="15122" max="15122" width="14.54296875" style="202" bestFit="1" customWidth="1"/>
    <col min="15123" max="15123" width="15.90625" style="202" bestFit="1" customWidth="1"/>
    <col min="15124" max="15360" width="14.36328125" style="202"/>
    <col min="15361" max="15361" width="9.6328125" style="202" customWidth="1"/>
    <col min="15362" max="15362" width="43.54296875" style="202" customWidth="1"/>
    <col min="15363" max="15377" width="17.90625" style="202" customWidth="1"/>
    <col min="15378" max="15378" width="14.54296875" style="202" bestFit="1" customWidth="1"/>
    <col min="15379" max="15379" width="15.90625" style="202" bestFit="1" customWidth="1"/>
    <col min="15380" max="15616" width="14.36328125" style="202"/>
    <col min="15617" max="15617" width="9.6328125" style="202" customWidth="1"/>
    <col min="15618" max="15618" width="43.54296875" style="202" customWidth="1"/>
    <col min="15619" max="15633" width="17.90625" style="202" customWidth="1"/>
    <col min="15634" max="15634" width="14.54296875" style="202" bestFit="1" customWidth="1"/>
    <col min="15635" max="15635" width="15.90625" style="202" bestFit="1" customWidth="1"/>
    <col min="15636" max="15872" width="14.36328125" style="202"/>
    <col min="15873" max="15873" width="9.6328125" style="202" customWidth="1"/>
    <col min="15874" max="15874" width="43.54296875" style="202" customWidth="1"/>
    <col min="15875" max="15889" width="17.90625" style="202" customWidth="1"/>
    <col min="15890" max="15890" width="14.54296875" style="202" bestFit="1" customWidth="1"/>
    <col min="15891" max="15891" width="15.90625" style="202" bestFit="1" customWidth="1"/>
    <col min="15892" max="16128" width="14.36328125" style="202"/>
    <col min="16129" max="16129" width="9.6328125" style="202" customWidth="1"/>
    <col min="16130" max="16130" width="43.54296875" style="202" customWidth="1"/>
    <col min="16131" max="16145" width="17.90625" style="202" customWidth="1"/>
    <col min="16146" max="16146" width="14.54296875" style="202" bestFit="1" customWidth="1"/>
    <col min="16147" max="16147" width="15.90625" style="202" bestFit="1" customWidth="1"/>
    <col min="16148" max="16384" width="14.36328125" style="202"/>
  </cols>
  <sheetData>
    <row r="1" spans="2:17" ht="15.75" customHeight="1" x14ac:dyDescent="0.3"/>
    <row r="2" spans="2:17" ht="15.75" customHeight="1" x14ac:dyDescent="0.3"/>
    <row r="3" spans="2:17" ht="18.75" customHeight="1" x14ac:dyDescent="0.3">
      <c r="B3" s="297" t="s">
        <v>320</v>
      </c>
      <c r="C3" s="297"/>
      <c r="D3" s="297"/>
      <c r="E3" s="297"/>
      <c r="F3" s="297"/>
      <c r="G3" s="297"/>
      <c r="H3" s="297"/>
      <c r="I3" s="297"/>
      <c r="J3" s="297"/>
      <c r="K3" s="297"/>
      <c r="L3" s="297"/>
      <c r="M3" s="297"/>
      <c r="N3" s="297"/>
      <c r="O3" s="297"/>
      <c r="P3" s="297"/>
      <c r="Q3" s="297"/>
    </row>
    <row r="4" spans="2:17" s="208" customFormat="1" ht="15.75" customHeight="1" x14ac:dyDescent="0.3">
      <c r="B4" s="204" t="s">
        <v>0</v>
      </c>
      <c r="C4" s="205" t="s">
        <v>66</v>
      </c>
      <c r="D4" s="205" t="s">
        <v>67</v>
      </c>
      <c r="E4" s="205" t="s">
        <v>68</v>
      </c>
      <c r="F4" s="205" t="s">
        <v>69</v>
      </c>
      <c r="G4" s="205" t="s">
        <v>70</v>
      </c>
      <c r="H4" s="205" t="s">
        <v>87</v>
      </c>
      <c r="I4" s="206" t="s">
        <v>71</v>
      </c>
      <c r="J4" s="205" t="s">
        <v>72</v>
      </c>
      <c r="K4" s="207" t="s">
        <v>73</v>
      </c>
      <c r="L4" s="207" t="s">
        <v>74</v>
      </c>
      <c r="M4" s="207" t="s">
        <v>75</v>
      </c>
      <c r="N4" s="207" t="s">
        <v>2</v>
      </c>
      <c r="O4" s="207" t="s">
        <v>76</v>
      </c>
      <c r="P4" s="207" t="s">
        <v>77</v>
      </c>
      <c r="Q4" s="207" t="s">
        <v>78</v>
      </c>
    </row>
    <row r="5" spans="2:17" ht="15" customHeight="1" x14ac:dyDescent="0.3">
      <c r="B5" s="298" t="s">
        <v>16</v>
      </c>
      <c r="C5" s="299"/>
      <c r="D5" s="299"/>
      <c r="E5" s="299"/>
      <c r="F5" s="299"/>
      <c r="G5" s="299"/>
      <c r="H5" s="299"/>
      <c r="I5" s="299"/>
      <c r="J5" s="299"/>
      <c r="K5" s="299"/>
      <c r="L5" s="299"/>
      <c r="M5" s="299"/>
      <c r="N5" s="299"/>
      <c r="O5" s="299"/>
      <c r="P5" s="299"/>
      <c r="Q5" s="300"/>
    </row>
    <row r="6" spans="2:17" ht="18.75" customHeight="1" x14ac:dyDescent="0.3">
      <c r="B6" s="209" t="s">
        <v>51</v>
      </c>
      <c r="C6" s="210">
        <v>0</v>
      </c>
      <c r="D6" s="210">
        <v>0</v>
      </c>
      <c r="E6" s="210">
        <v>0</v>
      </c>
      <c r="F6" s="210">
        <v>0</v>
      </c>
      <c r="G6" s="210">
        <v>0</v>
      </c>
      <c r="H6" s="210">
        <v>0</v>
      </c>
      <c r="I6" s="210">
        <v>0</v>
      </c>
      <c r="J6" s="210">
        <v>0</v>
      </c>
      <c r="K6" s="210">
        <v>0</v>
      </c>
      <c r="L6" s="210">
        <v>0</v>
      </c>
      <c r="M6" s="210">
        <v>0</v>
      </c>
      <c r="N6" s="210">
        <v>0</v>
      </c>
      <c r="O6" s="210">
        <v>0</v>
      </c>
      <c r="P6" s="210">
        <v>0</v>
      </c>
      <c r="Q6" s="211">
        <v>0</v>
      </c>
    </row>
    <row r="7" spans="2:17" ht="18.75" customHeight="1" x14ac:dyDescent="0.3">
      <c r="B7" s="209" t="s">
        <v>144</v>
      </c>
      <c r="C7" s="210">
        <v>0</v>
      </c>
      <c r="D7" s="210">
        <v>0</v>
      </c>
      <c r="E7" s="210">
        <v>0</v>
      </c>
      <c r="F7" s="210">
        <v>0</v>
      </c>
      <c r="G7" s="210">
        <v>0</v>
      </c>
      <c r="H7" s="210">
        <v>0</v>
      </c>
      <c r="I7" s="210">
        <v>0</v>
      </c>
      <c r="J7" s="210">
        <v>0</v>
      </c>
      <c r="K7" s="210">
        <v>0</v>
      </c>
      <c r="L7" s="210">
        <v>0</v>
      </c>
      <c r="M7" s="210">
        <v>0</v>
      </c>
      <c r="N7" s="210">
        <v>0</v>
      </c>
      <c r="O7" s="210">
        <v>0</v>
      </c>
      <c r="P7" s="210">
        <v>0</v>
      </c>
      <c r="Q7" s="211">
        <v>0</v>
      </c>
    </row>
    <row r="8" spans="2:17" ht="18.75" customHeight="1" x14ac:dyDescent="0.3">
      <c r="B8" s="209" t="s">
        <v>153</v>
      </c>
      <c r="C8" s="210">
        <v>0</v>
      </c>
      <c r="D8" s="210">
        <v>0</v>
      </c>
      <c r="E8" s="210">
        <v>0</v>
      </c>
      <c r="F8" s="210">
        <v>0</v>
      </c>
      <c r="G8" s="210">
        <v>0</v>
      </c>
      <c r="H8" s="210">
        <v>0</v>
      </c>
      <c r="I8" s="210">
        <v>0</v>
      </c>
      <c r="J8" s="210">
        <v>0</v>
      </c>
      <c r="K8" s="210">
        <v>0</v>
      </c>
      <c r="L8" s="210">
        <v>0</v>
      </c>
      <c r="M8" s="210">
        <v>0</v>
      </c>
      <c r="N8" s="210">
        <v>0</v>
      </c>
      <c r="O8" s="210">
        <v>0</v>
      </c>
      <c r="P8" s="210">
        <v>0</v>
      </c>
      <c r="Q8" s="211">
        <v>0</v>
      </c>
    </row>
    <row r="9" spans="2:17" ht="18.75" customHeight="1" x14ac:dyDescent="0.3">
      <c r="B9" s="209" t="s">
        <v>52</v>
      </c>
      <c r="C9" s="210">
        <v>0</v>
      </c>
      <c r="D9" s="210">
        <v>0</v>
      </c>
      <c r="E9" s="210">
        <v>0</v>
      </c>
      <c r="F9" s="210">
        <v>0</v>
      </c>
      <c r="G9" s="210">
        <v>0</v>
      </c>
      <c r="H9" s="210">
        <v>0</v>
      </c>
      <c r="I9" s="210">
        <v>0</v>
      </c>
      <c r="J9" s="210">
        <v>0</v>
      </c>
      <c r="K9" s="210">
        <v>0</v>
      </c>
      <c r="L9" s="210">
        <v>0</v>
      </c>
      <c r="M9" s="210">
        <v>0</v>
      </c>
      <c r="N9" s="210">
        <v>0</v>
      </c>
      <c r="O9" s="210">
        <v>0</v>
      </c>
      <c r="P9" s="210">
        <v>0</v>
      </c>
      <c r="Q9" s="211">
        <v>0</v>
      </c>
    </row>
    <row r="10" spans="2:17" ht="18.75" customHeight="1" x14ac:dyDescent="0.3">
      <c r="B10" s="209" t="s">
        <v>53</v>
      </c>
      <c r="C10" s="210">
        <v>0</v>
      </c>
      <c r="D10" s="210">
        <v>0</v>
      </c>
      <c r="E10" s="210">
        <v>0</v>
      </c>
      <c r="F10" s="210">
        <v>0</v>
      </c>
      <c r="G10" s="210">
        <v>0</v>
      </c>
      <c r="H10" s="210">
        <v>0</v>
      </c>
      <c r="I10" s="210">
        <v>0</v>
      </c>
      <c r="J10" s="210">
        <v>0</v>
      </c>
      <c r="K10" s="210">
        <v>0</v>
      </c>
      <c r="L10" s="210">
        <v>0</v>
      </c>
      <c r="M10" s="210">
        <v>0</v>
      </c>
      <c r="N10" s="210">
        <v>0</v>
      </c>
      <c r="O10" s="210">
        <v>0</v>
      </c>
      <c r="P10" s="210">
        <v>0</v>
      </c>
      <c r="Q10" s="211">
        <v>0</v>
      </c>
    </row>
    <row r="11" spans="2:17" ht="18.75" customHeight="1" x14ac:dyDescent="0.3">
      <c r="B11" s="209" t="s">
        <v>22</v>
      </c>
      <c r="C11" s="210">
        <v>0</v>
      </c>
      <c r="D11" s="210">
        <v>0</v>
      </c>
      <c r="E11" s="210">
        <v>0</v>
      </c>
      <c r="F11" s="210">
        <v>0</v>
      </c>
      <c r="G11" s="210">
        <v>0</v>
      </c>
      <c r="H11" s="210">
        <v>0</v>
      </c>
      <c r="I11" s="210">
        <v>0</v>
      </c>
      <c r="J11" s="210">
        <v>0</v>
      </c>
      <c r="K11" s="210">
        <v>0</v>
      </c>
      <c r="L11" s="210">
        <v>0</v>
      </c>
      <c r="M11" s="210">
        <v>0</v>
      </c>
      <c r="N11" s="210">
        <v>0</v>
      </c>
      <c r="O11" s="210">
        <v>0</v>
      </c>
      <c r="P11" s="210">
        <v>0</v>
      </c>
      <c r="Q11" s="211">
        <v>0</v>
      </c>
    </row>
    <row r="12" spans="2:17" ht="18.75" customHeight="1" x14ac:dyDescent="0.3">
      <c r="B12" s="209" t="s">
        <v>55</v>
      </c>
      <c r="C12" s="210">
        <v>0</v>
      </c>
      <c r="D12" s="210">
        <v>0</v>
      </c>
      <c r="E12" s="210">
        <v>0</v>
      </c>
      <c r="F12" s="210">
        <v>0</v>
      </c>
      <c r="G12" s="210">
        <v>0</v>
      </c>
      <c r="H12" s="210">
        <v>0</v>
      </c>
      <c r="I12" s="210">
        <v>0</v>
      </c>
      <c r="J12" s="210">
        <v>0</v>
      </c>
      <c r="K12" s="210">
        <v>0</v>
      </c>
      <c r="L12" s="210">
        <v>0</v>
      </c>
      <c r="M12" s="210">
        <v>0</v>
      </c>
      <c r="N12" s="210">
        <v>0</v>
      </c>
      <c r="O12" s="210">
        <v>0</v>
      </c>
      <c r="P12" s="210">
        <v>0</v>
      </c>
      <c r="Q12" s="211">
        <v>0</v>
      </c>
    </row>
    <row r="13" spans="2:17" ht="18.75" customHeight="1" x14ac:dyDescent="0.3">
      <c r="B13" s="209" t="s">
        <v>56</v>
      </c>
      <c r="C13" s="210">
        <v>0</v>
      </c>
      <c r="D13" s="210">
        <v>0</v>
      </c>
      <c r="E13" s="210">
        <v>0</v>
      </c>
      <c r="F13" s="210">
        <v>0</v>
      </c>
      <c r="G13" s="210">
        <v>0</v>
      </c>
      <c r="H13" s="210">
        <v>0</v>
      </c>
      <c r="I13" s="210">
        <v>0</v>
      </c>
      <c r="J13" s="210">
        <v>0</v>
      </c>
      <c r="K13" s="210">
        <v>0</v>
      </c>
      <c r="L13" s="210">
        <v>0</v>
      </c>
      <c r="M13" s="210">
        <v>0</v>
      </c>
      <c r="N13" s="210">
        <v>0</v>
      </c>
      <c r="O13" s="210">
        <v>0</v>
      </c>
      <c r="P13" s="210">
        <v>0</v>
      </c>
      <c r="Q13" s="211">
        <v>0</v>
      </c>
    </row>
    <row r="14" spans="2:17" ht="18.75" customHeight="1" x14ac:dyDescent="0.3">
      <c r="B14" s="209" t="s">
        <v>57</v>
      </c>
      <c r="C14" s="210">
        <v>0</v>
      </c>
      <c r="D14" s="210">
        <v>0</v>
      </c>
      <c r="E14" s="210">
        <v>0</v>
      </c>
      <c r="F14" s="210">
        <v>0</v>
      </c>
      <c r="G14" s="210">
        <v>0</v>
      </c>
      <c r="H14" s="210">
        <v>0</v>
      </c>
      <c r="I14" s="210">
        <v>0</v>
      </c>
      <c r="J14" s="210">
        <v>0</v>
      </c>
      <c r="K14" s="210">
        <v>0</v>
      </c>
      <c r="L14" s="210">
        <v>0</v>
      </c>
      <c r="M14" s="210">
        <v>0</v>
      </c>
      <c r="N14" s="210">
        <v>0</v>
      </c>
      <c r="O14" s="210">
        <v>0</v>
      </c>
      <c r="P14" s="210">
        <v>0</v>
      </c>
      <c r="Q14" s="211">
        <v>0</v>
      </c>
    </row>
    <row r="15" spans="2:17" ht="18.75" customHeight="1" x14ac:dyDescent="0.3">
      <c r="B15" s="209" t="s">
        <v>58</v>
      </c>
      <c r="C15" s="210">
        <v>0</v>
      </c>
      <c r="D15" s="210">
        <v>0</v>
      </c>
      <c r="E15" s="210">
        <v>0</v>
      </c>
      <c r="F15" s="210">
        <v>0</v>
      </c>
      <c r="G15" s="210">
        <v>0</v>
      </c>
      <c r="H15" s="210">
        <v>0</v>
      </c>
      <c r="I15" s="210">
        <v>0</v>
      </c>
      <c r="J15" s="210">
        <v>0</v>
      </c>
      <c r="K15" s="210">
        <v>0</v>
      </c>
      <c r="L15" s="210">
        <v>0</v>
      </c>
      <c r="M15" s="210">
        <v>0</v>
      </c>
      <c r="N15" s="210">
        <v>0</v>
      </c>
      <c r="O15" s="210">
        <v>0</v>
      </c>
      <c r="P15" s="210">
        <v>0</v>
      </c>
      <c r="Q15" s="211">
        <v>0</v>
      </c>
    </row>
    <row r="16" spans="2:17" ht="18.75" customHeight="1" x14ac:dyDescent="0.3">
      <c r="B16" s="209" t="s">
        <v>59</v>
      </c>
      <c r="C16" s="210">
        <v>0</v>
      </c>
      <c r="D16" s="210">
        <v>0</v>
      </c>
      <c r="E16" s="210">
        <v>0</v>
      </c>
      <c r="F16" s="210">
        <v>0</v>
      </c>
      <c r="G16" s="210">
        <v>0</v>
      </c>
      <c r="H16" s="210">
        <v>0</v>
      </c>
      <c r="I16" s="210">
        <v>0</v>
      </c>
      <c r="J16" s="210">
        <v>0</v>
      </c>
      <c r="K16" s="210">
        <v>0</v>
      </c>
      <c r="L16" s="210">
        <v>0</v>
      </c>
      <c r="M16" s="210">
        <v>0</v>
      </c>
      <c r="N16" s="210">
        <v>0</v>
      </c>
      <c r="O16" s="210">
        <v>0</v>
      </c>
      <c r="P16" s="210">
        <v>0</v>
      </c>
      <c r="Q16" s="211">
        <v>0</v>
      </c>
    </row>
    <row r="17" spans="2:19" ht="18.75" customHeight="1" x14ac:dyDescent="0.3">
      <c r="B17" s="209" t="s">
        <v>133</v>
      </c>
      <c r="C17" s="210">
        <v>0</v>
      </c>
      <c r="D17" s="210">
        <v>0</v>
      </c>
      <c r="E17" s="210">
        <v>0</v>
      </c>
      <c r="F17" s="210">
        <v>0</v>
      </c>
      <c r="G17" s="210">
        <v>0</v>
      </c>
      <c r="H17" s="210">
        <v>0</v>
      </c>
      <c r="I17" s="210">
        <v>0</v>
      </c>
      <c r="J17" s="210">
        <v>0</v>
      </c>
      <c r="K17" s="210">
        <v>0</v>
      </c>
      <c r="L17" s="210">
        <v>0</v>
      </c>
      <c r="M17" s="210">
        <v>0</v>
      </c>
      <c r="N17" s="210">
        <v>0</v>
      </c>
      <c r="O17" s="210">
        <v>0</v>
      </c>
      <c r="P17" s="210">
        <v>0</v>
      </c>
      <c r="Q17" s="211">
        <v>0</v>
      </c>
    </row>
    <row r="18" spans="2:19" ht="18.75" customHeight="1" x14ac:dyDescent="0.3">
      <c r="B18" s="209" t="s">
        <v>261</v>
      </c>
      <c r="C18" s="210">
        <v>0</v>
      </c>
      <c r="D18" s="210">
        <v>0</v>
      </c>
      <c r="E18" s="210">
        <v>0</v>
      </c>
      <c r="F18" s="210">
        <v>0</v>
      </c>
      <c r="G18" s="210">
        <v>0</v>
      </c>
      <c r="H18" s="210">
        <v>0</v>
      </c>
      <c r="I18" s="210">
        <v>0</v>
      </c>
      <c r="J18" s="210">
        <v>0</v>
      </c>
      <c r="K18" s="210">
        <v>0</v>
      </c>
      <c r="L18" s="210">
        <v>0</v>
      </c>
      <c r="M18" s="210">
        <v>0</v>
      </c>
      <c r="N18" s="210">
        <v>0</v>
      </c>
      <c r="O18" s="210">
        <v>0</v>
      </c>
      <c r="P18" s="210">
        <v>0</v>
      </c>
      <c r="Q18" s="211">
        <v>0</v>
      </c>
    </row>
    <row r="19" spans="2:19" ht="18.75" customHeight="1" x14ac:dyDescent="0.3">
      <c r="B19" s="209" t="s">
        <v>138</v>
      </c>
      <c r="C19" s="216">
        <v>0</v>
      </c>
      <c r="D19" s="210">
        <v>0</v>
      </c>
      <c r="E19" s="210">
        <v>0</v>
      </c>
      <c r="F19" s="210">
        <v>0</v>
      </c>
      <c r="G19" s="210">
        <v>0</v>
      </c>
      <c r="H19" s="210">
        <v>0</v>
      </c>
      <c r="I19" s="210">
        <v>0</v>
      </c>
      <c r="J19" s="210">
        <v>0</v>
      </c>
      <c r="K19" s="210">
        <v>0</v>
      </c>
      <c r="L19" s="210">
        <v>0</v>
      </c>
      <c r="M19" s="210">
        <v>0</v>
      </c>
      <c r="N19" s="210">
        <v>0</v>
      </c>
      <c r="O19" s="210">
        <v>0</v>
      </c>
      <c r="P19" s="210">
        <v>0</v>
      </c>
      <c r="Q19" s="211">
        <v>0</v>
      </c>
    </row>
    <row r="20" spans="2:19" ht="18.75" customHeight="1" x14ac:dyDescent="0.3">
      <c r="B20" s="209" t="s">
        <v>35</v>
      </c>
      <c r="C20" s="216">
        <v>0</v>
      </c>
      <c r="D20" s="210">
        <v>0</v>
      </c>
      <c r="E20" s="210">
        <v>0</v>
      </c>
      <c r="F20" s="210">
        <v>0</v>
      </c>
      <c r="G20" s="210">
        <v>0</v>
      </c>
      <c r="H20" s="210">
        <v>0</v>
      </c>
      <c r="I20" s="210">
        <v>0</v>
      </c>
      <c r="J20" s="210">
        <v>0</v>
      </c>
      <c r="K20" s="210">
        <v>0</v>
      </c>
      <c r="L20" s="210">
        <v>0</v>
      </c>
      <c r="M20" s="210">
        <v>0</v>
      </c>
      <c r="N20" s="210">
        <v>0</v>
      </c>
      <c r="O20" s="210">
        <v>0</v>
      </c>
      <c r="P20" s="210">
        <v>0</v>
      </c>
      <c r="Q20" s="211">
        <v>0</v>
      </c>
    </row>
    <row r="21" spans="2:19" ht="18.75" customHeight="1" x14ac:dyDescent="0.3">
      <c r="B21" s="209" t="s">
        <v>198</v>
      </c>
      <c r="C21" s="216">
        <v>0</v>
      </c>
      <c r="D21" s="210">
        <v>0</v>
      </c>
      <c r="E21" s="210">
        <v>0</v>
      </c>
      <c r="F21" s="210">
        <v>0</v>
      </c>
      <c r="G21" s="210">
        <v>0</v>
      </c>
      <c r="H21" s="210">
        <v>0</v>
      </c>
      <c r="I21" s="210">
        <v>0</v>
      </c>
      <c r="J21" s="210">
        <v>0</v>
      </c>
      <c r="K21" s="210">
        <v>0</v>
      </c>
      <c r="L21" s="210">
        <v>0</v>
      </c>
      <c r="M21" s="210">
        <v>0</v>
      </c>
      <c r="N21" s="210">
        <v>0</v>
      </c>
      <c r="O21" s="210">
        <v>0</v>
      </c>
      <c r="P21" s="210">
        <v>0</v>
      </c>
      <c r="Q21" s="211">
        <v>0</v>
      </c>
    </row>
    <row r="22" spans="2:19" ht="18.75" customHeight="1" x14ac:dyDescent="0.3">
      <c r="B22" s="209" t="s">
        <v>60</v>
      </c>
      <c r="C22" s="216">
        <v>0</v>
      </c>
      <c r="D22" s="210">
        <v>0</v>
      </c>
      <c r="E22" s="210">
        <v>0</v>
      </c>
      <c r="F22" s="210">
        <v>0</v>
      </c>
      <c r="G22" s="210">
        <v>0</v>
      </c>
      <c r="H22" s="210">
        <v>0</v>
      </c>
      <c r="I22" s="210">
        <v>0</v>
      </c>
      <c r="J22" s="210">
        <v>0</v>
      </c>
      <c r="K22" s="210">
        <v>0</v>
      </c>
      <c r="L22" s="210">
        <v>0</v>
      </c>
      <c r="M22" s="210">
        <v>0</v>
      </c>
      <c r="N22" s="210">
        <v>0</v>
      </c>
      <c r="O22" s="210">
        <v>0</v>
      </c>
      <c r="P22" s="210">
        <v>0</v>
      </c>
      <c r="Q22" s="211">
        <v>0</v>
      </c>
    </row>
    <row r="23" spans="2:19" ht="18.75" customHeight="1" x14ac:dyDescent="0.3">
      <c r="B23" s="209" t="s">
        <v>61</v>
      </c>
      <c r="C23" s="216">
        <v>0</v>
      </c>
      <c r="D23" s="210">
        <v>0</v>
      </c>
      <c r="E23" s="210">
        <v>0</v>
      </c>
      <c r="F23" s="210">
        <v>0</v>
      </c>
      <c r="G23" s="210">
        <v>0</v>
      </c>
      <c r="H23" s="210">
        <v>0</v>
      </c>
      <c r="I23" s="210">
        <v>0</v>
      </c>
      <c r="J23" s="210">
        <v>0</v>
      </c>
      <c r="K23" s="210">
        <v>0</v>
      </c>
      <c r="L23" s="210">
        <v>0</v>
      </c>
      <c r="M23" s="210">
        <v>0</v>
      </c>
      <c r="N23" s="210">
        <v>0</v>
      </c>
      <c r="O23" s="210">
        <v>0</v>
      </c>
      <c r="P23" s="210">
        <v>0</v>
      </c>
      <c r="Q23" s="211">
        <v>0</v>
      </c>
    </row>
    <row r="24" spans="2:19" ht="18.75" customHeight="1" x14ac:dyDescent="0.3">
      <c r="B24" s="209" t="s">
        <v>136</v>
      </c>
      <c r="C24" s="216">
        <v>0</v>
      </c>
      <c r="D24" s="210">
        <v>0</v>
      </c>
      <c r="E24" s="210">
        <v>0</v>
      </c>
      <c r="F24" s="210">
        <v>0</v>
      </c>
      <c r="G24" s="210">
        <v>0</v>
      </c>
      <c r="H24" s="210">
        <v>0</v>
      </c>
      <c r="I24" s="210">
        <v>0</v>
      </c>
      <c r="J24" s="210">
        <v>0</v>
      </c>
      <c r="K24" s="210">
        <v>0</v>
      </c>
      <c r="L24" s="210">
        <v>0</v>
      </c>
      <c r="M24" s="210">
        <v>0</v>
      </c>
      <c r="N24" s="210">
        <v>0</v>
      </c>
      <c r="O24" s="210">
        <v>0</v>
      </c>
      <c r="P24" s="210">
        <v>0</v>
      </c>
      <c r="Q24" s="211">
        <v>0</v>
      </c>
    </row>
    <row r="25" spans="2:19" ht="18.75" customHeight="1" x14ac:dyDescent="0.3">
      <c r="B25" s="209" t="s">
        <v>137</v>
      </c>
      <c r="C25" s="216">
        <v>0</v>
      </c>
      <c r="D25" s="210">
        <v>0</v>
      </c>
      <c r="E25" s="210">
        <v>0</v>
      </c>
      <c r="F25" s="210">
        <v>0</v>
      </c>
      <c r="G25" s="210">
        <v>0</v>
      </c>
      <c r="H25" s="210">
        <v>0</v>
      </c>
      <c r="I25" s="210">
        <v>0</v>
      </c>
      <c r="J25" s="210">
        <v>0</v>
      </c>
      <c r="K25" s="210">
        <v>0</v>
      </c>
      <c r="L25" s="210">
        <v>0</v>
      </c>
      <c r="M25" s="210">
        <v>0</v>
      </c>
      <c r="N25" s="210">
        <v>0</v>
      </c>
      <c r="O25" s="210">
        <v>0</v>
      </c>
      <c r="P25" s="210">
        <v>0</v>
      </c>
      <c r="Q25" s="211">
        <v>0</v>
      </c>
    </row>
    <row r="26" spans="2:19" ht="18.75" customHeight="1" x14ac:dyDescent="0.3">
      <c r="B26" s="209" t="s">
        <v>154</v>
      </c>
      <c r="C26" s="216">
        <v>0</v>
      </c>
      <c r="D26" s="210">
        <v>0</v>
      </c>
      <c r="E26" s="210">
        <v>0</v>
      </c>
      <c r="F26" s="210">
        <v>0</v>
      </c>
      <c r="G26" s="210">
        <v>0</v>
      </c>
      <c r="H26" s="210">
        <v>0</v>
      </c>
      <c r="I26" s="210">
        <v>0</v>
      </c>
      <c r="J26" s="210">
        <v>0</v>
      </c>
      <c r="K26" s="210">
        <v>0</v>
      </c>
      <c r="L26" s="210">
        <v>0</v>
      </c>
      <c r="M26" s="210">
        <v>0</v>
      </c>
      <c r="N26" s="210">
        <v>0</v>
      </c>
      <c r="O26" s="210">
        <v>0</v>
      </c>
      <c r="P26" s="210">
        <v>0</v>
      </c>
      <c r="Q26" s="211">
        <v>0</v>
      </c>
    </row>
    <row r="27" spans="2:19" ht="18.75" customHeight="1" x14ac:dyDescent="0.3">
      <c r="B27" s="209" t="s">
        <v>38</v>
      </c>
      <c r="C27" s="216">
        <v>0</v>
      </c>
      <c r="D27" s="210">
        <v>0</v>
      </c>
      <c r="E27" s="210">
        <v>0</v>
      </c>
      <c r="F27" s="210">
        <v>0</v>
      </c>
      <c r="G27" s="210">
        <v>0</v>
      </c>
      <c r="H27" s="210">
        <v>0</v>
      </c>
      <c r="I27" s="210">
        <v>0</v>
      </c>
      <c r="J27" s="210">
        <v>0</v>
      </c>
      <c r="K27" s="210">
        <v>0</v>
      </c>
      <c r="L27" s="210">
        <v>0</v>
      </c>
      <c r="M27" s="210">
        <v>0</v>
      </c>
      <c r="N27" s="210">
        <v>0</v>
      </c>
      <c r="O27" s="210">
        <v>0</v>
      </c>
      <c r="P27" s="210">
        <v>0</v>
      </c>
      <c r="Q27" s="211">
        <v>0</v>
      </c>
    </row>
    <row r="28" spans="2:19" ht="18.75" customHeight="1" x14ac:dyDescent="0.3">
      <c r="B28" s="209" t="s">
        <v>62</v>
      </c>
      <c r="C28" s="216">
        <v>15884</v>
      </c>
      <c r="D28" s="210">
        <v>122350</v>
      </c>
      <c r="E28" s="210">
        <v>122350</v>
      </c>
      <c r="F28" s="210">
        <v>0</v>
      </c>
      <c r="G28" s="210">
        <v>15437</v>
      </c>
      <c r="H28" s="210">
        <v>15437</v>
      </c>
      <c r="I28" s="210">
        <v>0</v>
      </c>
      <c r="J28" s="210">
        <v>0</v>
      </c>
      <c r="K28" s="210">
        <v>0</v>
      </c>
      <c r="L28" s="210">
        <v>7075</v>
      </c>
      <c r="M28" s="210">
        <v>16754</v>
      </c>
      <c r="N28" s="210">
        <v>16921</v>
      </c>
      <c r="O28" s="210">
        <v>0</v>
      </c>
      <c r="P28" s="210">
        <v>0</v>
      </c>
      <c r="Q28" s="211">
        <v>115889</v>
      </c>
    </row>
    <row r="29" spans="2:19" ht="18.75" customHeight="1" x14ac:dyDescent="0.3">
      <c r="B29" s="209" t="s">
        <v>63</v>
      </c>
      <c r="C29" s="216">
        <v>0</v>
      </c>
      <c r="D29" s="210">
        <v>0</v>
      </c>
      <c r="E29" s="210">
        <v>0</v>
      </c>
      <c r="F29" s="210">
        <v>0</v>
      </c>
      <c r="G29" s="210">
        <v>0</v>
      </c>
      <c r="H29" s="210">
        <v>0</v>
      </c>
      <c r="I29" s="210">
        <v>0</v>
      </c>
      <c r="J29" s="210">
        <v>0</v>
      </c>
      <c r="K29" s="210">
        <v>0</v>
      </c>
      <c r="L29" s="210">
        <v>0</v>
      </c>
      <c r="M29" s="210">
        <v>0</v>
      </c>
      <c r="N29" s="210">
        <v>0</v>
      </c>
      <c r="O29" s="210">
        <v>0</v>
      </c>
      <c r="P29" s="210">
        <v>0</v>
      </c>
      <c r="Q29" s="211">
        <v>0</v>
      </c>
    </row>
    <row r="30" spans="2:19" ht="18.75" customHeight="1" x14ac:dyDescent="0.3">
      <c r="B30" s="209" t="s">
        <v>64</v>
      </c>
      <c r="C30" s="216">
        <v>0</v>
      </c>
      <c r="D30" s="210">
        <v>0</v>
      </c>
      <c r="E30" s="210">
        <v>0</v>
      </c>
      <c r="F30" s="210">
        <v>0</v>
      </c>
      <c r="G30" s="210">
        <v>0</v>
      </c>
      <c r="H30" s="210">
        <v>0</v>
      </c>
      <c r="I30" s="210">
        <v>0</v>
      </c>
      <c r="J30" s="210">
        <v>0</v>
      </c>
      <c r="K30" s="210">
        <v>0</v>
      </c>
      <c r="L30" s="210">
        <v>0</v>
      </c>
      <c r="M30" s="210">
        <v>0</v>
      </c>
      <c r="N30" s="210">
        <v>0</v>
      </c>
      <c r="O30" s="210">
        <v>0</v>
      </c>
      <c r="P30" s="210">
        <v>0</v>
      </c>
      <c r="Q30" s="211">
        <v>0</v>
      </c>
    </row>
    <row r="31" spans="2:19" ht="18.75" customHeight="1" x14ac:dyDescent="0.3">
      <c r="B31" s="212" t="s">
        <v>45</v>
      </c>
      <c r="C31" s="213">
        <f t="shared" ref="C31:Q31" si="0">SUM(C6:C30)</f>
        <v>15884</v>
      </c>
      <c r="D31" s="213">
        <f t="shared" si="0"/>
        <v>122350</v>
      </c>
      <c r="E31" s="213">
        <f t="shared" si="0"/>
        <v>122350</v>
      </c>
      <c r="F31" s="213">
        <f t="shared" si="0"/>
        <v>0</v>
      </c>
      <c r="G31" s="213">
        <f t="shared" si="0"/>
        <v>15437</v>
      </c>
      <c r="H31" s="213">
        <f t="shared" si="0"/>
        <v>15437</v>
      </c>
      <c r="I31" s="213">
        <f t="shared" si="0"/>
        <v>0</v>
      </c>
      <c r="J31" s="213">
        <f t="shared" si="0"/>
        <v>0</v>
      </c>
      <c r="K31" s="213">
        <f t="shared" si="0"/>
        <v>0</v>
      </c>
      <c r="L31" s="213">
        <f t="shared" si="0"/>
        <v>7075</v>
      </c>
      <c r="M31" s="213">
        <f t="shared" si="0"/>
        <v>16754</v>
      </c>
      <c r="N31" s="213">
        <f t="shared" si="0"/>
        <v>16921</v>
      </c>
      <c r="O31" s="213">
        <f t="shared" si="0"/>
        <v>0</v>
      </c>
      <c r="P31" s="213">
        <f t="shared" si="0"/>
        <v>0</v>
      </c>
      <c r="Q31" s="213">
        <f t="shared" si="0"/>
        <v>115889</v>
      </c>
      <c r="R31" s="214"/>
      <c r="S31" s="214"/>
    </row>
    <row r="32" spans="2:19" ht="18.75" customHeight="1" x14ac:dyDescent="0.3">
      <c r="B32" s="298" t="s">
        <v>46</v>
      </c>
      <c r="C32" s="299"/>
      <c r="D32" s="299"/>
      <c r="E32" s="299"/>
      <c r="F32" s="299"/>
      <c r="G32" s="299"/>
      <c r="H32" s="299"/>
      <c r="I32" s="299"/>
      <c r="J32" s="299"/>
      <c r="K32" s="299"/>
      <c r="L32" s="299"/>
      <c r="M32" s="299"/>
      <c r="N32" s="299"/>
      <c r="O32" s="299"/>
      <c r="P32" s="299"/>
      <c r="Q32" s="300"/>
    </row>
    <row r="33" spans="2:17" ht="18.75" customHeight="1" x14ac:dyDescent="0.3">
      <c r="B33" s="209" t="s">
        <v>47</v>
      </c>
      <c r="C33" s="210">
        <v>0</v>
      </c>
      <c r="D33" s="210">
        <v>0</v>
      </c>
      <c r="E33" s="210">
        <v>0</v>
      </c>
      <c r="F33" s="210">
        <v>0</v>
      </c>
      <c r="G33" s="210">
        <v>0</v>
      </c>
      <c r="H33" s="210">
        <v>0</v>
      </c>
      <c r="I33" s="210">
        <v>0</v>
      </c>
      <c r="J33" s="210">
        <v>0</v>
      </c>
      <c r="K33" s="210">
        <v>0</v>
      </c>
      <c r="L33" s="210">
        <v>0</v>
      </c>
      <c r="M33" s="210">
        <v>0</v>
      </c>
      <c r="N33" s="210">
        <v>0</v>
      </c>
      <c r="O33" s="210">
        <v>0</v>
      </c>
      <c r="P33" s="210">
        <v>0</v>
      </c>
      <c r="Q33" s="211">
        <v>0</v>
      </c>
    </row>
    <row r="34" spans="2:17" ht="18.75" customHeight="1" x14ac:dyDescent="0.3">
      <c r="B34" s="209" t="s">
        <v>79</v>
      </c>
      <c r="C34" s="210">
        <v>0</v>
      </c>
      <c r="D34" s="210">
        <v>0</v>
      </c>
      <c r="E34" s="210">
        <v>0</v>
      </c>
      <c r="F34" s="210">
        <v>0</v>
      </c>
      <c r="G34" s="210">
        <v>0</v>
      </c>
      <c r="H34" s="210">
        <v>0</v>
      </c>
      <c r="I34" s="210">
        <v>0</v>
      </c>
      <c r="J34" s="210">
        <v>0</v>
      </c>
      <c r="K34" s="210">
        <v>0</v>
      </c>
      <c r="L34" s="210">
        <v>0</v>
      </c>
      <c r="M34" s="210">
        <v>0</v>
      </c>
      <c r="N34" s="210">
        <v>0</v>
      </c>
      <c r="O34" s="210">
        <v>0</v>
      </c>
      <c r="P34" s="210">
        <v>0</v>
      </c>
      <c r="Q34" s="211">
        <v>0</v>
      </c>
    </row>
    <row r="35" spans="2:17" ht="18.75" customHeight="1" x14ac:dyDescent="0.3">
      <c r="B35" s="209" t="s">
        <v>48</v>
      </c>
      <c r="C35" s="210">
        <v>0</v>
      </c>
      <c r="D35" s="210">
        <v>0</v>
      </c>
      <c r="E35" s="210">
        <v>0</v>
      </c>
      <c r="F35" s="210">
        <v>0</v>
      </c>
      <c r="G35" s="210">
        <v>0</v>
      </c>
      <c r="H35" s="210">
        <v>0</v>
      </c>
      <c r="I35" s="210">
        <v>0</v>
      </c>
      <c r="J35" s="210">
        <v>0</v>
      </c>
      <c r="K35" s="210">
        <v>0</v>
      </c>
      <c r="L35" s="210">
        <v>0</v>
      </c>
      <c r="M35" s="210">
        <v>0</v>
      </c>
      <c r="N35" s="210">
        <v>0</v>
      </c>
      <c r="O35" s="210">
        <v>0</v>
      </c>
      <c r="P35" s="210">
        <v>0</v>
      </c>
      <c r="Q35" s="211">
        <v>0</v>
      </c>
    </row>
    <row r="36" spans="2:17" ht="18.75" customHeight="1" x14ac:dyDescent="0.3">
      <c r="B36" s="212" t="s">
        <v>45</v>
      </c>
      <c r="C36" s="213">
        <f>SUM(C33:C35)</f>
        <v>0</v>
      </c>
      <c r="D36" s="213">
        <f t="shared" ref="D36:Q36" si="1">SUM(D33:D35)</f>
        <v>0</v>
      </c>
      <c r="E36" s="213">
        <f t="shared" si="1"/>
        <v>0</v>
      </c>
      <c r="F36" s="213">
        <f t="shared" si="1"/>
        <v>0</v>
      </c>
      <c r="G36" s="213">
        <f t="shared" si="1"/>
        <v>0</v>
      </c>
      <c r="H36" s="213">
        <f t="shared" si="1"/>
        <v>0</v>
      </c>
      <c r="I36" s="213">
        <f t="shared" si="1"/>
        <v>0</v>
      </c>
      <c r="J36" s="213">
        <f t="shared" si="1"/>
        <v>0</v>
      </c>
      <c r="K36" s="213">
        <f t="shared" si="1"/>
        <v>0</v>
      </c>
      <c r="L36" s="213">
        <f t="shared" si="1"/>
        <v>0</v>
      </c>
      <c r="M36" s="213">
        <f t="shared" si="1"/>
        <v>0</v>
      </c>
      <c r="N36" s="213">
        <f t="shared" si="1"/>
        <v>0</v>
      </c>
      <c r="O36" s="213">
        <f t="shared" si="1"/>
        <v>0</v>
      </c>
      <c r="P36" s="213">
        <f t="shared" si="1"/>
        <v>0</v>
      </c>
      <c r="Q36" s="213">
        <f t="shared" si="1"/>
        <v>0</v>
      </c>
    </row>
    <row r="37" spans="2:17" ht="18.75" customHeight="1" x14ac:dyDescent="0.3">
      <c r="B37" s="301" t="s">
        <v>50</v>
      </c>
      <c r="C37" s="301"/>
      <c r="D37" s="301"/>
      <c r="E37" s="301"/>
      <c r="F37" s="301"/>
      <c r="G37" s="301"/>
      <c r="H37" s="301"/>
      <c r="I37" s="301"/>
      <c r="J37" s="301"/>
      <c r="K37" s="301"/>
      <c r="L37" s="301"/>
      <c r="M37" s="301"/>
      <c r="N37" s="301"/>
      <c r="O37" s="301"/>
      <c r="P37" s="301"/>
      <c r="Q37" s="301"/>
    </row>
    <row r="38" spans="2:17" ht="21.75" customHeight="1" x14ac:dyDescent="0.3">
      <c r="C38" s="215"/>
      <c r="D38" s="215"/>
      <c r="E38" s="215"/>
      <c r="F38" s="215"/>
      <c r="G38" s="215"/>
      <c r="H38" s="215"/>
      <c r="I38" s="215"/>
      <c r="J38" s="215"/>
      <c r="K38" s="215"/>
      <c r="L38" s="215"/>
      <c r="M38" s="215"/>
      <c r="N38" s="215"/>
      <c r="O38" s="215"/>
      <c r="P38" s="215"/>
      <c r="Q38" s="215"/>
    </row>
    <row r="39" spans="2:17" ht="21.75" customHeight="1" x14ac:dyDescent="0.3">
      <c r="D39" s="214"/>
    </row>
  </sheetData>
  <sheetProtection algorithmName="SHA-512" hashValue="c4AglwW086weJhMG46Xn6/wscdWzB1jKqpAHrAYMLYc0g/MRG4ud/Y7Vv60n7CvpDH9UF8GQb9B97EwmfTisdg==" saltValue="wx5+1iQn8GAYCu98Sa8H2g==" spinCount="100000" sheet="1" objects="1" scenarios="1"/>
  <mergeCells count="4">
    <mergeCell ref="B3:Q3"/>
    <mergeCell ref="B5:Q5"/>
    <mergeCell ref="B32:Q32"/>
    <mergeCell ref="B37:Q37"/>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92D050"/>
  </sheetPr>
  <dimension ref="B1:S39"/>
  <sheetViews>
    <sheetView topLeftCell="B19" workbookViewId="0">
      <selection activeCell="D38" sqref="D38"/>
    </sheetView>
  </sheetViews>
  <sheetFormatPr defaultColWidth="14.36328125" defaultRowHeight="14" x14ac:dyDescent="0.3"/>
  <cols>
    <col min="1" max="1" width="9.6328125" style="202" customWidth="1"/>
    <col min="2" max="2" width="43.54296875" style="202" customWidth="1"/>
    <col min="3" max="16" width="17.90625" style="202" customWidth="1"/>
    <col min="17" max="17" width="17.90625" style="203" customWidth="1"/>
    <col min="18" max="18" width="14.54296875" style="202" bestFit="1" customWidth="1"/>
    <col min="19" max="19" width="15.90625" style="202" bestFit="1" customWidth="1"/>
    <col min="20" max="256" width="14.36328125" style="202"/>
    <col min="257" max="257" width="9.6328125" style="202" customWidth="1"/>
    <col min="258" max="258" width="43.54296875" style="202" customWidth="1"/>
    <col min="259" max="273" width="17.90625" style="202" customWidth="1"/>
    <col min="274" max="274" width="14.54296875" style="202" bestFit="1" customWidth="1"/>
    <col min="275" max="275" width="15.90625" style="202" bestFit="1" customWidth="1"/>
    <col min="276" max="512" width="14.36328125" style="202"/>
    <col min="513" max="513" width="9.6328125" style="202" customWidth="1"/>
    <col min="514" max="514" width="43.54296875" style="202" customWidth="1"/>
    <col min="515" max="529" width="17.90625" style="202" customWidth="1"/>
    <col min="530" max="530" width="14.54296875" style="202" bestFit="1" customWidth="1"/>
    <col min="531" max="531" width="15.90625" style="202" bestFit="1" customWidth="1"/>
    <col min="532" max="768" width="14.36328125" style="202"/>
    <col min="769" max="769" width="9.6328125" style="202" customWidth="1"/>
    <col min="770" max="770" width="43.54296875" style="202" customWidth="1"/>
    <col min="771" max="785" width="17.90625" style="202" customWidth="1"/>
    <col min="786" max="786" width="14.54296875" style="202" bestFit="1" customWidth="1"/>
    <col min="787" max="787" width="15.90625" style="202" bestFit="1" customWidth="1"/>
    <col min="788" max="1024" width="14.36328125" style="202"/>
    <col min="1025" max="1025" width="9.6328125" style="202" customWidth="1"/>
    <col min="1026" max="1026" width="43.54296875" style="202" customWidth="1"/>
    <col min="1027" max="1041" width="17.90625" style="202" customWidth="1"/>
    <col min="1042" max="1042" width="14.54296875" style="202" bestFit="1" customWidth="1"/>
    <col min="1043" max="1043" width="15.90625" style="202" bestFit="1" customWidth="1"/>
    <col min="1044" max="1280" width="14.36328125" style="202"/>
    <col min="1281" max="1281" width="9.6328125" style="202" customWidth="1"/>
    <col min="1282" max="1282" width="43.54296875" style="202" customWidth="1"/>
    <col min="1283" max="1297" width="17.90625" style="202" customWidth="1"/>
    <col min="1298" max="1298" width="14.54296875" style="202" bestFit="1" customWidth="1"/>
    <col min="1299" max="1299" width="15.90625" style="202" bestFit="1" customWidth="1"/>
    <col min="1300" max="1536" width="14.36328125" style="202"/>
    <col min="1537" max="1537" width="9.6328125" style="202" customWidth="1"/>
    <col min="1538" max="1538" width="43.54296875" style="202" customWidth="1"/>
    <col min="1539" max="1553" width="17.90625" style="202" customWidth="1"/>
    <col min="1554" max="1554" width="14.54296875" style="202" bestFit="1" customWidth="1"/>
    <col min="1555" max="1555" width="15.90625" style="202" bestFit="1" customWidth="1"/>
    <col min="1556" max="1792" width="14.36328125" style="202"/>
    <col min="1793" max="1793" width="9.6328125" style="202" customWidth="1"/>
    <col min="1794" max="1794" width="43.54296875" style="202" customWidth="1"/>
    <col min="1795" max="1809" width="17.90625" style="202" customWidth="1"/>
    <col min="1810" max="1810" width="14.54296875" style="202" bestFit="1" customWidth="1"/>
    <col min="1811" max="1811" width="15.90625" style="202" bestFit="1" customWidth="1"/>
    <col min="1812" max="2048" width="14.36328125" style="202"/>
    <col min="2049" max="2049" width="9.6328125" style="202" customWidth="1"/>
    <col min="2050" max="2050" width="43.54296875" style="202" customWidth="1"/>
    <col min="2051" max="2065" width="17.90625" style="202" customWidth="1"/>
    <col min="2066" max="2066" width="14.54296875" style="202" bestFit="1" customWidth="1"/>
    <col min="2067" max="2067" width="15.90625" style="202" bestFit="1" customWidth="1"/>
    <col min="2068" max="2304" width="14.36328125" style="202"/>
    <col min="2305" max="2305" width="9.6328125" style="202" customWidth="1"/>
    <col min="2306" max="2306" width="43.54296875" style="202" customWidth="1"/>
    <col min="2307" max="2321" width="17.90625" style="202" customWidth="1"/>
    <col min="2322" max="2322" width="14.54296875" style="202" bestFit="1" customWidth="1"/>
    <col min="2323" max="2323" width="15.90625" style="202" bestFit="1" customWidth="1"/>
    <col min="2324" max="2560" width="14.36328125" style="202"/>
    <col min="2561" max="2561" width="9.6328125" style="202" customWidth="1"/>
    <col min="2562" max="2562" width="43.54296875" style="202" customWidth="1"/>
    <col min="2563" max="2577" width="17.90625" style="202" customWidth="1"/>
    <col min="2578" max="2578" width="14.54296875" style="202" bestFit="1" customWidth="1"/>
    <col min="2579" max="2579" width="15.90625" style="202" bestFit="1" customWidth="1"/>
    <col min="2580" max="2816" width="14.36328125" style="202"/>
    <col min="2817" max="2817" width="9.6328125" style="202" customWidth="1"/>
    <col min="2818" max="2818" width="43.54296875" style="202" customWidth="1"/>
    <col min="2819" max="2833" width="17.90625" style="202" customWidth="1"/>
    <col min="2834" max="2834" width="14.54296875" style="202" bestFit="1" customWidth="1"/>
    <col min="2835" max="2835" width="15.90625" style="202" bestFit="1" customWidth="1"/>
    <col min="2836" max="3072" width="14.36328125" style="202"/>
    <col min="3073" max="3073" width="9.6328125" style="202" customWidth="1"/>
    <col min="3074" max="3074" width="43.54296875" style="202" customWidth="1"/>
    <col min="3075" max="3089" width="17.90625" style="202" customWidth="1"/>
    <col min="3090" max="3090" width="14.54296875" style="202" bestFit="1" customWidth="1"/>
    <col min="3091" max="3091" width="15.90625" style="202" bestFit="1" customWidth="1"/>
    <col min="3092" max="3328" width="14.36328125" style="202"/>
    <col min="3329" max="3329" width="9.6328125" style="202" customWidth="1"/>
    <col min="3330" max="3330" width="43.54296875" style="202" customWidth="1"/>
    <col min="3331" max="3345" width="17.90625" style="202" customWidth="1"/>
    <col min="3346" max="3346" width="14.54296875" style="202" bestFit="1" customWidth="1"/>
    <col min="3347" max="3347" width="15.90625" style="202" bestFit="1" customWidth="1"/>
    <col min="3348" max="3584" width="14.36328125" style="202"/>
    <col min="3585" max="3585" width="9.6328125" style="202" customWidth="1"/>
    <col min="3586" max="3586" width="43.54296875" style="202" customWidth="1"/>
    <col min="3587" max="3601" width="17.90625" style="202" customWidth="1"/>
    <col min="3602" max="3602" width="14.54296875" style="202" bestFit="1" customWidth="1"/>
    <col min="3603" max="3603" width="15.90625" style="202" bestFit="1" customWidth="1"/>
    <col min="3604" max="3840" width="14.36328125" style="202"/>
    <col min="3841" max="3841" width="9.6328125" style="202" customWidth="1"/>
    <col min="3842" max="3842" width="43.54296875" style="202" customWidth="1"/>
    <col min="3843" max="3857" width="17.90625" style="202" customWidth="1"/>
    <col min="3858" max="3858" width="14.54296875" style="202" bestFit="1" customWidth="1"/>
    <col min="3859" max="3859" width="15.90625" style="202" bestFit="1" customWidth="1"/>
    <col min="3860" max="4096" width="14.36328125" style="202"/>
    <col min="4097" max="4097" width="9.6328125" style="202" customWidth="1"/>
    <col min="4098" max="4098" width="43.54296875" style="202" customWidth="1"/>
    <col min="4099" max="4113" width="17.90625" style="202" customWidth="1"/>
    <col min="4114" max="4114" width="14.54296875" style="202" bestFit="1" customWidth="1"/>
    <col min="4115" max="4115" width="15.90625" style="202" bestFit="1" customWidth="1"/>
    <col min="4116" max="4352" width="14.36328125" style="202"/>
    <col min="4353" max="4353" width="9.6328125" style="202" customWidth="1"/>
    <col min="4354" max="4354" width="43.54296875" style="202" customWidth="1"/>
    <col min="4355" max="4369" width="17.90625" style="202" customWidth="1"/>
    <col min="4370" max="4370" width="14.54296875" style="202" bestFit="1" customWidth="1"/>
    <col min="4371" max="4371" width="15.90625" style="202" bestFit="1" customWidth="1"/>
    <col min="4372" max="4608" width="14.36328125" style="202"/>
    <col min="4609" max="4609" width="9.6328125" style="202" customWidth="1"/>
    <col min="4610" max="4610" width="43.54296875" style="202" customWidth="1"/>
    <col min="4611" max="4625" width="17.90625" style="202" customWidth="1"/>
    <col min="4626" max="4626" width="14.54296875" style="202" bestFit="1" customWidth="1"/>
    <col min="4627" max="4627" width="15.90625" style="202" bestFit="1" customWidth="1"/>
    <col min="4628" max="4864" width="14.36328125" style="202"/>
    <col min="4865" max="4865" width="9.6328125" style="202" customWidth="1"/>
    <col min="4866" max="4866" width="43.54296875" style="202" customWidth="1"/>
    <col min="4867" max="4881" width="17.90625" style="202" customWidth="1"/>
    <col min="4882" max="4882" width="14.54296875" style="202" bestFit="1" customWidth="1"/>
    <col min="4883" max="4883" width="15.90625" style="202" bestFit="1" customWidth="1"/>
    <col min="4884" max="5120" width="14.36328125" style="202"/>
    <col min="5121" max="5121" width="9.6328125" style="202" customWidth="1"/>
    <col min="5122" max="5122" width="43.54296875" style="202" customWidth="1"/>
    <col min="5123" max="5137" width="17.90625" style="202" customWidth="1"/>
    <col min="5138" max="5138" width="14.54296875" style="202" bestFit="1" customWidth="1"/>
    <col min="5139" max="5139" width="15.90625" style="202" bestFit="1" customWidth="1"/>
    <col min="5140" max="5376" width="14.36328125" style="202"/>
    <col min="5377" max="5377" width="9.6328125" style="202" customWidth="1"/>
    <col min="5378" max="5378" width="43.54296875" style="202" customWidth="1"/>
    <col min="5379" max="5393" width="17.90625" style="202" customWidth="1"/>
    <col min="5394" max="5394" width="14.54296875" style="202" bestFit="1" customWidth="1"/>
    <col min="5395" max="5395" width="15.90625" style="202" bestFit="1" customWidth="1"/>
    <col min="5396" max="5632" width="14.36328125" style="202"/>
    <col min="5633" max="5633" width="9.6328125" style="202" customWidth="1"/>
    <col min="5634" max="5634" width="43.54296875" style="202" customWidth="1"/>
    <col min="5635" max="5649" width="17.90625" style="202" customWidth="1"/>
    <col min="5650" max="5650" width="14.54296875" style="202" bestFit="1" customWidth="1"/>
    <col min="5651" max="5651" width="15.90625" style="202" bestFit="1" customWidth="1"/>
    <col min="5652" max="5888" width="14.36328125" style="202"/>
    <col min="5889" max="5889" width="9.6328125" style="202" customWidth="1"/>
    <col min="5890" max="5890" width="43.54296875" style="202" customWidth="1"/>
    <col min="5891" max="5905" width="17.90625" style="202" customWidth="1"/>
    <col min="5906" max="5906" width="14.54296875" style="202" bestFit="1" customWidth="1"/>
    <col min="5907" max="5907" width="15.90625" style="202" bestFit="1" customWidth="1"/>
    <col min="5908" max="6144" width="14.36328125" style="202"/>
    <col min="6145" max="6145" width="9.6328125" style="202" customWidth="1"/>
    <col min="6146" max="6146" width="43.54296875" style="202" customWidth="1"/>
    <col min="6147" max="6161" width="17.90625" style="202" customWidth="1"/>
    <col min="6162" max="6162" width="14.54296875" style="202" bestFit="1" customWidth="1"/>
    <col min="6163" max="6163" width="15.90625" style="202" bestFit="1" customWidth="1"/>
    <col min="6164" max="6400" width="14.36328125" style="202"/>
    <col min="6401" max="6401" width="9.6328125" style="202" customWidth="1"/>
    <col min="6402" max="6402" width="43.54296875" style="202" customWidth="1"/>
    <col min="6403" max="6417" width="17.90625" style="202" customWidth="1"/>
    <col min="6418" max="6418" width="14.54296875" style="202" bestFit="1" customWidth="1"/>
    <col min="6419" max="6419" width="15.90625" style="202" bestFit="1" customWidth="1"/>
    <col min="6420" max="6656" width="14.36328125" style="202"/>
    <col min="6657" max="6657" width="9.6328125" style="202" customWidth="1"/>
    <col min="6658" max="6658" width="43.54296875" style="202" customWidth="1"/>
    <col min="6659" max="6673" width="17.90625" style="202" customWidth="1"/>
    <col min="6674" max="6674" width="14.54296875" style="202" bestFit="1" customWidth="1"/>
    <col min="6675" max="6675" width="15.90625" style="202" bestFit="1" customWidth="1"/>
    <col min="6676" max="6912" width="14.36328125" style="202"/>
    <col min="6913" max="6913" width="9.6328125" style="202" customWidth="1"/>
    <col min="6914" max="6914" width="43.54296875" style="202" customWidth="1"/>
    <col min="6915" max="6929" width="17.90625" style="202" customWidth="1"/>
    <col min="6930" max="6930" width="14.54296875" style="202" bestFit="1" customWidth="1"/>
    <col min="6931" max="6931" width="15.90625" style="202" bestFit="1" customWidth="1"/>
    <col min="6932" max="7168" width="14.36328125" style="202"/>
    <col min="7169" max="7169" width="9.6328125" style="202" customWidth="1"/>
    <col min="7170" max="7170" width="43.54296875" style="202" customWidth="1"/>
    <col min="7171" max="7185" width="17.90625" style="202" customWidth="1"/>
    <col min="7186" max="7186" width="14.54296875" style="202" bestFit="1" customWidth="1"/>
    <col min="7187" max="7187" width="15.90625" style="202" bestFit="1" customWidth="1"/>
    <col min="7188" max="7424" width="14.36328125" style="202"/>
    <col min="7425" max="7425" width="9.6328125" style="202" customWidth="1"/>
    <col min="7426" max="7426" width="43.54296875" style="202" customWidth="1"/>
    <col min="7427" max="7441" width="17.90625" style="202" customWidth="1"/>
    <col min="7442" max="7442" width="14.54296875" style="202" bestFit="1" customWidth="1"/>
    <col min="7443" max="7443" width="15.90625" style="202" bestFit="1" customWidth="1"/>
    <col min="7444" max="7680" width="14.36328125" style="202"/>
    <col min="7681" max="7681" width="9.6328125" style="202" customWidth="1"/>
    <col min="7682" max="7682" width="43.54296875" style="202" customWidth="1"/>
    <col min="7683" max="7697" width="17.90625" style="202" customWidth="1"/>
    <col min="7698" max="7698" width="14.54296875" style="202" bestFit="1" customWidth="1"/>
    <col min="7699" max="7699" width="15.90625" style="202" bestFit="1" customWidth="1"/>
    <col min="7700" max="7936" width="14.36328125" style="202"/>
    <col min="7937" max="7937" width="9.6328125" style="202" customWidth="1"/>
    <col min="7938" max="7938" width="43.54296875" style="202" customWidth="1"/>
    <col min="7939" max="7953" width="17.90625" style="202" customWidth="1"/>
    <col min="7954" max="7954" width="14.54296875" style="202" bestFit="1" customWidth="1"/>
    <col min="7955" max="7955" width="15.90625" style="202" bestFit="1" customWidth="1"/>
    <col min="7956" max="8192" width="14.36328125" style="202"/>
    <col min="8193" max="8193" width="9.6328125" style="202" customWidth="1"/>
    <col min="8194" max="8194" width="43.54296875" style="202" customWidth="1"/>
    <col min="8195" max="8209" width="17.90625" style="202" customWidth="1"/>
    <col min="8210" max="8210" width="14.54296875" style="202" bestFit="1" customWidth="1"/>
    <col min="8211" max="8211" width="15.90625" style="202" bestFit="1" customWidth="1"/>
    <col min="8212" max="8448" width="14.36328125" style="202"/>
    <col min="8449" max="8449" width="9.6328125" style="202" customWidth="1"/>
    <col min="8450" max="8450" width="43.54296875" style="202" customWidth="1"/>
    <col min="8451" max="8465" width="17.90625" style="202" customWidth="1"/>
    <col min="8466" max="8466" width="14.54296875" style="202" bestFit="1" customWidth="1"/>
    <col min="8467" max="8467" width="15.90625" style="202" bestFit="1" customWidth="1"/>
    <col min="8468" max="8704" width="14.36328125" style="202"/>
    <col min="8705" max="8705" width="9.6328125" style="202" customWidth="1"/>
    <col min="8706" max="8706" width="43.54296875" style="202" customWidth="1"/>
    <col min="8707" max="8721" width="17.90625" style="202" customWidth="1"/>
    <col min="8722" max="8722" width="14.54296875" style="202" bestFit="1" customWidth="1"/>
    <col min="8723" max="8723" width="15.90625" style="202" bestFit="1" customWidth="1"/>
    <col min="8724" max="8960" width="14.36328125" style="202"/>
    <col min="8961" max="8961" width="9.6328125" style="202" customWidth="1"/>
    <col min="8962" max="8962" width="43.54296875" style="202" customWidth="1"/>
    <col min="8963" max="8977" width="17.90625" style="202" customWidth="1"/>
    <col min="8978" max="8978" width="14.54296875" style="202" bestFit="1" customWidth="1"/>
    <col min="8979" max="8979" width="15.90625" style="202" bestFit="1" customWidth="1"/>
    <col min="8980" max="9216" width="14.36328125" style="202"/>
    <col min="9217" max="9217" width="9.6328125" style="202" customWidth="1"/>
    <col min="9218" max="9218" width="43.54296875" style="202" customWidth="1"/>
    <col min="9219" max="9233" width="17.90625" style="202" customWidth="1"/>
    <col min="9234" max="9234" width="14.54296875" style="202" bestFit="1" customWidth="1"/>
    <col min="9235" max="9235" width="15.90625" style="202" bestFit="1" customWidth="1"/>
    <col min="9236" max="9472" width="14.36328125" style="202"/>
    <col min="9473" max="9473" width="9.6328125" style="202" customWidth="1"/>
    <col min="9474" max="9474" width="43.54296875" style="202" customWidth="1"/>
    <col min="9475" max="9489" width="17.90625" style="202" customWidth="1"/>
    <col min="9490" max="9490" width="14.54296875" style="202" bestFit="1" customWidth="1"/>
    <col min="9491" max="9491" width="15.90625" style="202" bestFit="1" customWidth="1"/>
    <col min="9492" max="9728" width="14.36328125" style="202"/>
    <col min="9729" max="9729" width="9.6328125" style="202" customWidth="1"/>
    <col min="9730" max="9730" width="43.54296875" style="202" customWidth="1"/>
    <col min="9731" max="9745" width="17.90625" style="202" customWidth="1"/>
    <col min="9746" max="9746" width="14.54296875" style="202" bestFit="1" customWidth="1"/>
    <col min="9747" max="9747" width="15.90625" style="202" bestFit="1" customWidth="1"/>
    <col min="9748" max="9984" width="14.36328125" style="202"/>
    <col min="9985" max="9985" width="9.6328125" style="202" customWidth="1"/>
    <col min="9986" max="9986" width="43.54296875" style="202" customWidth="1"/>
    <col min="9987" max="10001" width="17.90625" style="202" customWidth="1"/>
    <col min="10002" max="10002" width="14.54296875" style="202" bestFit="1" customWidth="1"/>
    <col min="10003" max="10003" width="15.90625" style="202" bestFit="1" customWidth="1"/>
    <col min="10004" max="10240" width="14.36328125" style="202"/>
    <col min="10241" max="10241" width="9.6328125" style="202" customWidth="1"/>
    <col min="10242" max="10242" width="43.54296875" style="202" customWidth="1"/>
    <col min="10243" max="10257" width="17.90625" style="202" customWidth="1"/>
    <col min="10258" max="10258" width="14.54296875" style="202" bestFit="1" customWidth="1"/>
    <col min="10259" max="10259" width="15.90625" style="202" bestFit="1" customWidth="1"/>
    <col min="10260" max="10496" width="14.36328125" style="202"/>
    <col min="10497" max="10497" width="9.6328125" style="202" customWidth="1"/>
    <col min="10498" max="10498" width="43.54296875" style="202" customWidth="1"/>
    <col min="10499" max="10513" width="17.90625" style="202" customWidth="1"/>
    <col min="10514" max="10514" width="14.54296875" style="202" bestFit="1" customWidth="1"/>
    <col min="10515" max="10515" width="15.90625" style="202" bestFit="1" customWidth="1"/>
    <col min="10516" max="10752" width="14.36328125" style="202"/>
    <col min="10753" max="10753" width="9.6328125" style="202" customWidth="1"/>
    <col min="10754" max="10754" width="43.54296875" style="202" customWidth="1"/>
    <col min="10755" max="10769" width="17.90625" style="202" customWidth="1"/>
    <col min="10770" max="10770" width="14.54296875" style="202" bestFit="1" customWidth="1"/>
    <col min="10771" max="10771" width="15.90625" style="202" bestFit="1" customWidth="1"/>
    <col min="10772" max="11008" width="14.36328125" style="202"/>
    <col min="11009" max="11009" width="9.6328125" style="202" customWidth="1"/>
    <col min="11010" max="11010" width="43.54296875" style="202" customWidth="1"/>
    <col min="11011" max="11025" width="17.90625" style="202" customWidth="1"/>
    <col min="11026" max="11026" width="14.54296875" style="202" bestFit="1" customWidth="1"/>
    <col min="11027" max="11027" width="15.90625" style="202" bestFit="1" customWidth="1"/>
    <col min="11028" max="11264" width="14.36328125" style="202"/>
    <col min="11265" max="11265" width="9.6328125" style="202" customWidth="1"/>
    <col min="11266" max="11266" width="43.54296875" style="202" customWidth="1"/>
    <col min="11267" max="11281" width="17.90625" style="202" customWidth="1"/>
    <col min="11282" max="11282" width="14.54296875" style="202" bestFit="1" customWidth="1"/>
    <col min="11283" max="11283" width="15.90625" style="202" bestFit="1" customWidth="1"/>
    <col min="11284" max="11520" width="14.36328125" style="202"/>
    <col min="11521" max="11521" width="9.6328125" style="202" customWidth="1"/>
    <col min="11522" max="11522" width="43.54296875" style="202" customWidth="1"/>
    <col min="11523" max="11537" width="17.90625" style="202" customWidth="1"/>
    <col min="11538" max="11538" width="14.54296875" style="202" bestFit="1" customWidth="1"/>
    <col min="11539" max="11539" width="15.90625" style="202" bestFit="1" customWidth="1"/>
    <col min="11540" max="11776" width="14.36328125" style="202"/>
    <col min="11777" max="11777" width="9.6328125" style="202" customWidth="1"/>
    <col min="11778" max="11778" width="43.54296875" style="202" customWidth="1"/>
    <col min="11779" max="11793" width="17.90625" style="202" customWidth="1"/>
    <col min="11794" max="11794" width="14.54296875" style="202" bestFit="1" customWidth="1"/>
    <col min="11795" max="11795" width="15.90625" style="202" bestFit="1" customWidth="1"/>
    <col min="11796" max="12032" width="14.36328125" style="202"/>
    <col min="12033" max="12033" width="9.6328125" style="202" customWidth="1"/>
    <col min="12034" max="12034" width="43.54296875" style="202" customWidth="1"/>
    <col min="12035" max="12049" width="17.90625" style="202" customWidth="1"/>
    <col min="12050" max="12050" width="14.54296875" style="202" bestFit="1" customWidth="1"/>
    <col min="12051" max="12051" width="15.90625" style="202" bestFit="1" customWidth="1"/>
    <col min="12052" max="12288" width="14.36328125" style="202"/>
    <col min="12289" max="12289" width="9.6328125" style="202" customWidth="1"/>
    <col min="12290" max="12290" width="43.54296875" style="202" customWidth="1"/>
    <col min="12291" max="12305" width="17.90625" style="202" customWidth="1"/>
    <col min="12306" max="12306" width="14.54296875" style="202" bestFit="1" customWidth="1"/>
    <col min="12307" max="12307" width="15.90625" style="202" bestFit="1" customWidth="1"/>
    <col min="12308" max="12544" width="14.36328125" style="202"/>
    <col min="12545" max="12545" width="9.6328125" style="202" customWidth="1"/>
    <col min="12546" max="12546" width="43.54296875" style="202" customWidth="1"/>
    <col min="12547" max="12561" width="17.90625" style="202" customWidth="1"/>
    <col min="12562" max="12562" width="14.54296875" style="202" bestFit="1" customWidth="1"/>
    <col min="12563" max="12563" width="15.90625" style="202" bestFit="1" customWidth="1"/>
    <col min="12564" max="12800" width="14.36328125" style="202"/>
    <col min="12801" max="12801" width="9.6328125" style="202" customWidth="1"/>
    <col min="12802" max="12802" width="43.54296875" style="202" customWidth="1"/>
    <col min="12803" max="12817" width="17.90625" style="202" customWidth="1"/>
    <col min="12818" max="12818" width="14.54296875" style="202" bestFit="1" customWidth="1"/>
    <col min="12819" max="12819" width="15.90625" style="202" bestFit="1" customWidth="1"/>
    <col min="12820" max="13056" width="14.36328125" style="202"/>
    <col min="13057" max="13057" width="9.6328125" style="202" customWidth="1"/>
    <col min="13058" max="13058" width="43.54296875" style="202" customWidth="1"/>
    <col min="13059" max="13073" width="17.90625" style="202" customWidth="1"/>
    <col min="13074" max="13074" width="14.54296875" style="202" bestFit="1" customWidth="1"/>
    <col min="13075" max="13075" width="15.90625" style="202" bestFit="1" customWidth="1"/>
    <col min="13076" max="13312" width="14.36328125" style="202"/>
    <col min="13313" max="13313" width="9.6328125" style="202" customWidth="1"/>
    <col min="13314" max="13314" width="43.54296875" style="202" customWidth="1"/>
    <col min="13315" max="13329" width="17.90625" style="202" customWidth="1"/>
    <col min="13330" max="13330" width="14.54296875" style="202" bestFit="1" customWidth="1"/>
    <col min="13331" max="13331" width="15.90625" style="202" bestFit="1" customWidth="1"/>
    <col min="13332" max="13568" width="14.36328125" style="202"/>
    <col min="13569" max="13569" width="9.6328125" style="202" customWidth="1"/>
    <col min="13570" max="13570" width="43.54296875" style="202" customWidth="1"/>
    <col min="13571" max="13585" width="17.90625" style="202" customWidth="1"/>
    <col min="13586" max="13586" width="14.54296875" style="202" bestFit="1" customWidth="1"/>
    <col min="13587" max="13587" width="15.90625" style="202" bestFit="1" customWidth="1"/>
    <col min="13588" max="13824" width="14.36328125" style="202"/>
    <col min="13825" max="13825" width="9.6328125" style="202" customWidth="1"/>
    <col min="13826" max="13826" width="43.54296875" style="202" customWidth="1"/>
    <col min="13827" max="13841" width="17.90625" style="202" customWidth="1"/>
    <col min="13842" max="13842" width="14.54296875" style="202" bestFit="1" customWidth="1"/>
    <col min="13843" max="13843" width="15.90625" style="202" bestFit="1" customWidth="1"/>
    <col min="13844" max="14080" width="14.36328125" style="202"/>
    <col min="14081" max="14081" width="9.6328125" style="202" customWidth="1"/>
    <col min="14082" max="14082" width="43.54296875" style="202" customWidth="1"/>
    <col min="14083" max="14097" width="17.90625" style="202" customWidth="1"/>
    <col min="14098" max="14098" width="14.54296875" style="202" bestFit="1" customWidth="1"/>
    <col min="14099" max="14099" width="15.90625" style="202" bestFit="1" customWidth="1"/>
    <col min="14100" max="14336" width="14.36328125" style="202"/>
    <col min="14337" max="14337" width="9.6328125" style="202" customWidth="1"/>
    <col min="14338" max="14338" width="43.54296875" style="202" customWidth="1"/>
    <col min="14339" max="14353" width="17.90625" style="202" customWidth="1"/>
    <col min="14354" max="14354" width="14.54296875" style="202" bestFit="1" customWidth="1"/>
    <col min="14355" max="14355" width="15.90625" style="202" bestFit="1" customWidth="1"/>
    <col min="14356" max="14592" width="14.36328125" style="202"/>
    <col min="14593" max="14593" width="9.6328125" style="202" customWidth="1"/>
    <col min="14594" max="14594" width="43.54296875" style="202" customWidth="1"/>
    <col min="14595" max="14609" width="17.90625" style="202" customWidth="1"/>
    <col min="14610" max="14610" width="14.54296875" style="202" bestFit="1" customWidth="1"/>
    <col min="14611" max="14611" width="15.90625" style="202" bestFit="1" customWidth="1"/>
    <col min="14612" max="14848" width="14.36328125" style="202"/>
    <col min="14849" max="14849" width="9.6328125" style="202" customWidth="1"/>
    <col min="14850" max="14850" width="43.54296875" style="202" customWidth="1"/>
    <col min="14851" max="14865" width="17.90625" style="202" customWidth="1"/>
    <col min="14866" max="14866" width="14.54296875" style="202" bestFit="1" customWidth="1"/>
    <col min="14867" max="14867" width="15.90625" style="202" bestFit="1" customWidth="1"/>
    <col min="14868" max="15104" width="14.36328125" style="202"/>
    <col min="15105" max="15105" width="9.6328125" style="202" customWidth="1"/>
    <col min="15106" max="15106" width="43.54296875" style="202" customWidth="1"/>
    <col min="15107" max="15121" width="17.90625" style="202" customWidth="1"/>
    <col min="15122" max="15122" width="14.54296875" style="202" bestFit="1" customWidth="1"/>
    <col min="15123" max="15123" width="15.90625" style="202" bestFit="1" customWidth="1"/>
    <col min="15124" max="15360" width="14.36328125" style="202"/>
    <col min="15361" max="15361" width="9.6328125" style="202" customWidth="1"/>
    <col min="15362" max="15362" width="43.54296875" style="202" customWidth="1"/>
    <col min="15363" max="15377" width="17.90625" style="202" customWidth="1"/>
    <col min="15378" max="15378" width="14.54296875" style="202" bestFit="1" customWidth="1"/>
    <col min="15379" max="15379" width="15.90625" style="202" bestFit="1" customWidth="1"/>
    <col min="15380" max="15616" width="14.36328125" style="202"/>
    <col min="15617" max="15617" width="9.6328125" style="202" customWidth="1"/>
    <col min="15618" max="15618" width="43.54296875" style="202" customWidth="1"/>
    <col min="15619" max="15633" width="17.90625" style="202" customWidth="1"/>
    <col min="15634" max="15634" width="14.54296875" style="202" bestFit="1" customWidth="1"/>
    <col min="15635" max="15635" width="15.90625" style="202" bestFit="1" customWidth="1"/>
    <col min="15636" max="15872" width="14.36328125" style="202"/>
    <col min="15873" max="15873" width="9.6328125" style="202" customWidth="1"/>
    <col min="15874" max="15874" width="43.54296875" style="202" customWidth="1"/>
    <col min="15875" max="15889" width="17.90625" style="202" customWidth="1"/>
    <col min="15890" max="15890" width="14.54296875" style="202" bestFit="1" customWidth="1"/>
    <col min="15891" max="15891" width="15.90625" style="202" bestFit="1" customWidth="1"/>
    <col min="15892" max="16128" width="14.36328125" style="202"/>
    <col min="16129" max="16129" width="9.6328125" style="202" customWidth="1"/>
    <col min="16130" max="16130" width="43.54296875" style="202" customWidth="1"/>
    <col min="16131" max="16145" width="17.90625" style="202" customWidth="1"/>
    <col min="16146" max="16146" width="14.54296875" style="202" bestFit="1" customWidth="1"/>
    <col min="16147" max="16147" width="15.90625" style="202" bestFit="1" customWidth="1"/>
    <col min="16148" max="16384" width="14.36328125" style="202"/>
  </cols>
  <sheetData>
    <row r="1" spans="2:17" ht="15.75" customHeight="1" x14ac:dyDescent="0.3"/>
    <row r="2" spans="2:17" ht="15.75" customHeight="1" x14ac:dyDescent="0.3"/>
    <row r="3" spans="2:17" ht="18.75" customHeight="1" x14ac:dyDescent="0.3">
      <c r="B3" s="297" t="s">
        <v>321</v>
      </c>
      <c r="C3" s="297"/>
      <c r="D3" s="297"/>
      <c r="E3" s="297"/>
      <c r="F3" s="297"/>
      <c r="G3" s="297"/>
      <c r="H3" s="297"/>
      <c r="I3" s="297"/>
      <c r="J3" s="297"/>
      <c r="K3" s="297"/>
      <c r="L3" s="297"/>
      <c r="M3" s="297"/>
      <c r="N3" s="297"/>
      <c r="O3" s="297"/>
      <c r="P3" s="297"/>
      <c r="Q3" s="297"/>
    </row>
    <row r="4" spans="2:17" s="208" customFormat="1" ht="15.75" customHeight="1" x14ac:dyDescent="0.3">
      <c r="B4" s="204" t="s">
        <v>0</v>
      </c>
      <c r="C4" s="205" t="s">
        <v>66</v>
      </c>
      <c r="D4" s="205" t="s">
        <v>67</v>
      </c>
      <c r="E4" s="205" t="s">
        <v>68</v>
      </c>
      <c r="F4" s="205" t="s">
        <v>69</v>
      </c>
      <c r="G4" s="205" t="s">
        <v>70</v>
      </c>
      <c r="H4" s="205" t="s">
        <v>87</v>
      </c>
      <c r="I4" s="206" t="s">
        <v>71</v>
      </c>
      <c r="J4" s="205" t="s">
        <v>72</v>
      </c>
      <c r="K4" s="207" t="s">
        <v>73</v>
      </c>
      <c r="L4" s="207" t="s">
        <v>74</v>
      </c>
      <c r="M4" s="207" t="s">
        <v>75</v>
      </c>
      <c r="N4" s="207" t="s">
        <v>2</v>
      </c>
      <c r="O4" s="207" t="s">
        <v>76</v>
      </c>
      <c r="P4" s="207" t="s">
        <v>77</v>
      </c>
      <c r="Q4" s="207" t="s">
        <v>78</v>
      </c>
    </row>
    <row r="5" spans="2:17" ht="15" customHeight="1" x14ac:dyDescent="0.3">
      <c r="B5" s="298" t="s">
        <v>16</v>
      </c>
      <c r="C5" s="299"/>
      <c r="D5" s="299"/>
      <c r="E5" s="299"/>
      <c r="F5" s="299"/>
      <c r="G5" s="299"/>
      <c r="H5" s="299"/>
      <c r="I5" s="299"/>
      <c r="J5" s="299"/>
      <c r="K5" s="299"/>
      <c r="L5" s="299"/>
      <c r="M5" s="299"/>
      <c r="N5" s="299"/>
      <c r="O5" s="299"/>
      <c r="P5" s="299"/>
      <c r="Q5" s="300"/>
    </row>
    <row r="6" spans="2:17" ht="18.75" customHeight="1" x14ac:dyDescent="0.3">
      <c r="B6" s="209" t="s">
        <v>51</v>
      </c>
      <c r="C6" s="210">
        <f>+[1]LINKED!C6+'[1]NON-LINKED'!C6</f>
        <v>1008</v>
      </c>
      <c r="D6" s="210">
        <f>+[1]LINKED!D6+'[1]NON-LINKED'!D6</f>
        <v>101</v>
      </c>
      <c r="E6" s="210">
        <f>+[1]LINKED!E6+'[1]NON-LINKED'!E6</f>
        <v>101</v>
      </c>
      <c r="F6" s="210">
        <f>+[1]LINKED!F6+'[1]NON-LINKED'!F6</f>
        <v>0</v>
      </c>
      <c r="G6" s="210">
        <f>+[1]LINKED!G6+'[1]NON-LINKED'!G6</f>
        <v>0</v>
      </c>
      <c r="H6" s="210">
        <f>+[1]LINKED!H6+'[1]NON-LINKED'!H6</f>
        <v>0</v>
      </c>
      <c r="I6" s="210">
        <f>+[1]LINKED!I6+'[1]NON-LINKED'!I6</f>
        <v>0</v>
      </c>
      <c r="J6" s="210">
        <f>+[1]LINKED!J6+'[1]NON-LINKED'!J6</f>
        <v>0</v>
      </c>
      <c r="K6" s="210">
        <f>+[1]LINKED!K6+'[1]NON-LINKED'!K6</f>
        <v>0</v>
      </c>
      <c r="L6" s="210">
        <f>+[1]LINKED!L6+'[1]NON-LINKED'!L6</f>
        <v>0</v>
      </c>
      <c r="M6" s="210">
        <f>+[1]LINKED!M6+'[1]NON-LINKED'!M6</f>
        <v>0</v>
      </c>
      <c r="N6" s="210">
        <f>+[1]LINKED!N6+'[1]NON-LINKED'!N6</f>
        <v>0</v>
      </c>
      <c r="O6" s="210">
        <f>+[1]LINKED!O6+'[1]NON-LINKED'!O6</f>
        <v>0</v>
      </c>
      <c r="P6" s="210">
        <f>+[1]LINKED!P6+'[1]NON-LINKED'!P6</f>
        <v>0</v>
      </c>
      <c r="Q6" s="210">
        <f>+[1]LINKED!Q6+'[1]NON-LINKED'!Q6</f>
        <v>1109</v>
      </c>
    </row>
    <row r="7" spans="2:17" ht="18.75" customHeight="1" x14ac:dyDescent="0.3">
      <c r="B7" s="209" t="s">
        <v>144</v>
      </c>
      <c r="C7" s="210">
        <f>+[1]LINKED!C7+'[1]NON-LINKED'!C7</f>
        <v>0</v>
      </c>
      <c r="D7" s="210">
        <f>+[1]LINKED!D7+'[1]NON-LINKED'!D7</f>
        <v>0</v>
      </c>
      <c r="E7" s="210">
        <f>+[1]LINKED!E7+'[1]NON-LINKED'!E7</f>
        <v>0</v>
      </c>
      <c r="F7" s="210">
        <f>+[1]LINKED!F7+'[1]NON-LINKED'!F7</f>
        <v>0</v>
      </c>
      <c r="G7" s="210">
        <f>+[1]LINKED!G7+'[1]NON-LINKED'!G7</f>
        <v>0</v>
      </c>
      <c r="H7" s="210">
        <f>+[1]LINKED!H7+'[1]NON-LINKED'!H7</f>
        <v>0</v>
      </c>
      <c r="I7" s="210">
        <f>+[1]LINKED!I7+'[1]NON-LINKED'!I7</f>
        <v>0</v>
      </c>
      <c r="J7" s="210">
        <f>+[1]LINKED!J7+'[1]NON-LINKED'!J7</f>
        <v>0</v>
      </c>
      <c r="K7" s="210">
        <f>+[1]LINKED!K7+'[1]NON-LINKED'!K7</f>
        <v>0</v>
      </c>
      <c r="L7" s="210">
        <f>+[1]LINKED!L7+'[1]NON-LINKED'!L7</f>
        <v>0</v>
      </c>
      <c r="M7" s="210">
        <f>+[1]LINKED!M7+'[1]NON-LINKED'!M7</f>
        <v>0</v>
      </c>
      <c r="N7" s="210">
        <f>+[1]LINKED!N7+'[1]NON-LINKED'!N7</f>
        <v>0</v>
      </c>
      <c r="O7" s="210">
        <f>+[1]LINKED!O7+'[1]NON-LINKED'!O7</f>
        <v>0</v>
      </c>
      <c r="P7" s="210">
        <f>+[1]LINKED!P7+'[1]NON-LINKED'!P7</f>
        <v>0</v>
      </c>
      <c r="Q7" s="210">
        <f>+[1]LINKED!Q7+'[1]NON-LINKED'!Q7</f>
        <v>0</v>
      </c>
    </row>
    <row r="8" spans="2:17" ht="18.75" customHeight="1" x14ac:dyDescent="0.3">
      <c r="B8" s="209" t="s">
        <v>153</v>
      </c>
      <c r="C8" s="210">
        <f>+[1]LINKED!C8+'[1]NON-LINKED'!C8</f>
        <v>2460327</v>
      </c>
      <c r="D8" s="210">
        <f>+[1]LINKED!D8+'[1]NON-LINKED'!D8</f>
        <v>511807</v>
      </c>
      <c r="E8" s="210">
        <f>+[1]LINKED!E8+'[1]NON-LINKED'!E8</f>
        <v>511807</v>
      </c>
      <c r="F8" s="210">
        <f>+[1]LINKED!F8+'[1]NON-LINKED'!F8</f>
        <v>0</v>
      </c>
      <c r="G8" s="210">
        <f>+[1]LINKED!G8+'[1]NON-LINKED'!G8</f>
        <v>823987</v>
      </c>
      <c r="H8" s="210">
        <f>+[1]LINKED!H8+'[1]NON-LINKED'!H8</f>
        <v>468896</v>
      </c>
      <c r="I8" s="210">
        <f>+[1]LINKED!I8+'[1]NON-LINKED'!I8</f>
        <v>183868</v>
      </c>
      <c r="J8" s="210">
        <f>+[1]LINKED!J8+'[1]NON-LINKED'!J8</f>
        <v>171565</v>
      </c>
      <c r="K8" s="210">
        <f>+[1]LINKED!K8+'[1]NON-LINKED'!K8</f>
        <v>0</v>
      </c>
      <c r="L8" s="210">
        <f>+[1]LINKED!L8+'[1]NON-LINKED'!L8</f>
        <v>23790</v>
      </c>
      <c r="M8" s="210">
        <f>+[1]LINKED!M8+'[1]NON-LINKED'!M8</f>
        <v>43917</v>
      </c>
      <c r="N8" s="210">
        <f>+[1]LINKED!N8+'[1]NON-LINKED'!N8</f>
        <v>126788</v>
      </c>
      <c r="O8" s="210">
        <f>+[1]LINKED!O8+'[1]NON-LINKED'!O8</f>
        <v>0</v>
      </c>
      <c r="P8" s="210">
        <f>+[1]LINKED!P8+'[1]NON-LINKED'!P8</f>
        <v>0</v>
      </c>
      <c r="Q8" s="210">
        <f>+[1]LINKED!Q8+'[1]NON-LINKED'!Q8</f>
        <v>2206887</v>
      </c>
    </row>
    <row r="9" spans="2:17" ht="18.75" customHeight="1" x14ac:dyDescent="0.3">
      <c r="B9" s="209" t="s">
        <v>52</v>
      </c>
      <c r="C9" s="210">
        <f>+[1]LINKED!C9+'[1]NON-LINKED'!C9</f>
        <v>0</v>
      </c>
      <c r="D9" s="210">
        <f>+[1]LINKED!D9+'[1]NON-LINKED'!D9</f>
        <v>0</v>
      </c>
      <c r="E9" s="210">
        <f>+[1]LINKED!E9+'[1]NON-LINKED'!E9</f>
        <v>0</v>
      </c>
      <c r="F9" s="210">
        <f>+[1]LINKED!F9+'[1]NON-LINKED'!F9</f>
        <v>0</v>
      </c>
      <c r="G9" s="210">
        <f>+[1]LINKED!G9+'[1]NON-LINKED'!G9</f>
        <v>0</v>
      </c>
      <c r="H9" s="210">
        <f>+[1]LINKED!H9+'[1]NON-LINKED'!H9</f>
        <v>0</v>
      </c>
      <c r="I9" s="210">
        <f>+[1]LINKED!I9+'[1]NON-LINKED'!I9</f>
        <v>0</v>
      </c>
      <c r="J9" s="210">
        <f>+[1]LINKED!J9+'[1]NON-LINKED'!J9</f>
        <v>0</v>
      </c>
      <c r="K9" s="210">
        <f>+[1]LINKED!K9+'[1]NON-LINKED'!K9</f>
        <v>0</v>
      </c>
      <c r="L9" s="210">
        <f>+[1]LINKED!L9+'[1]NON-LINKED'!L9</f>
        <v>0</v>
      </c>
      <c r="M9" s="210">
        <f>+[1]LINKED!M9+'[1]NON-LINKED'!M9</f>
        <v>0</v>
      </c>
      <c r="N9" s="210">
        <f>+[1]LINKED!N9+'[1]NON-LINKED'!N9</f>
        <v>0</v>
      </c>
      <c r="O9" s="210">
        <f>+[1]LINKED!O9+'[1]NON-LINKED'!O9</f>
        <v>0</v>
      </c>
      <c r="P9" s="210">
        <f>+[1]LINKED!P9+'[1]NON-LINKED'!P9</f>
        <v>0</v>
      </c>
      <c r="Q9" s="210">
        <f>+[1]LINKED!Q9+'[1]NON-LINKED'!Q9</f>
        <v>0</v>
      </c>
    </row>
    <row r="10" spans="2:17" ht="18.75" customHeight="1" x14ac:dyDescent="0.3">
      <c r="B10" s="209" t="s">
        <v>53</v>
      </c>
      <c r="C10" s="210">
        <f>+[1]LINKED!C10+'[1]NON-LINKED'!C10</f>
        <v>0</v>
      </c>
      <c r="D10" s="210">
        <f>+[1]LINKED!D10+'[1]NON-LINKED'!D10</f>
        <v>0</v>
      </c>
      <c r="E10" s="210">
        <f>+[1]LINKED!E10+'[1]NON-LINKED'!E10</f>
        <v>0</v>
      </c>
      <c r="F10" s="210">
        <f>+[1]LINKED!F10+'[1]NON-LINKED'!F10</f>
        <v>0</v>
      </c>
      <c r="G10" s="210">
        <f>+[1]LINKED!G10+'[1]NON-LINKED'!G10</f>
        <v>0</v>
      </c>
      <c r="H10" s="210">
        <f>+[1]LINKED!H10+'[1]NON-LINKED'!H10</f>
        <v>0</v>
      </c>
      <c r="I10" s="210">
        <f>+[1]LINKED!I10+'[1]NON-LINKED'!I10</f>
        <v>0</v>
      </c>
      <c r="J10" s="210">
        <f>+[1]LINKED!J10+'[1]NON-LINKED'!J10</f>
        <v>0</v>
      </c>
      <c r="K10" s="210">
        <f>+[1]LINKED!K10+'[1]NON-LINKED'!K10</f>
        <v>0</v>
      </c>
      <c r="L10" s="210">
        <f>+[1]LINKED!L10+'[1]NON-LINKED'!L10</f>
        <v>0</v>
      </c>
      <c r="M10" s="210">
        <f>+[1]LINKED!M10+'[1]NON-LINKED'!M10</f>
        <v>0</v>
      </c>
      <c r="N10" s="210">
        <f>+[1]LINKED!N10+'[1]NON-LINKED'!N10</f>
        <v>0</v>
      </c>
      <c r="O10" s="210">
        <f>+[1]LINKED!O10+'[1]NON-LINKED'!O10</f>
        <v>0</v>
      </c>
      <c r="P10" s="210">
        <f>+[1]LINKED!P10+'[1]NON-LINKED'!P10</f>
        <v>0</v>
      </c>
      <c r="Q10" s="210">
        <f>+[1]LINKED!Q10+'[1]NON-LINKED'!Q10</f>
        <v>0</v>
      </c>
    </row>
    <row r="11" spans="2:17" ht="18.75" customHeight="1" x14ac:dyDescent="0.3">
      <c r="B11" s="209" t="s">
        <v>22</v>
      </c>
      <c r="C11" s="210">
        <f>+[1]LINKED!C11+'[1]NON-LINKED'!C11</f>
        <v>0</v>
      </c>
      <c r="D11" s="210">
        <f>+[1]LINKED!D11+'[1]NON-LINKED'!D11</f>
        <v>0</v>
      </c>
      <c r="E11" s="210">
        <f>+[1]LINKED!E11+'[1]NON-LINKED'!E11</f>
        <v>0</v>
      </c>
      <c r="F11" s="210">
        <f>+[1]LINKED!F11+'[1]NON-LINKED'!F11</f>
        <v>0</v>
      </c>
      <c r="G11" s="210">
        <f>+[1]LINKED!G11+'[1]NON-LINKED'!G11</f>
        <v>0</v>
      </c>
      <c r="H11" s="210">
        <f>+[1]LINKED!H11+'[1]NON-LINKED'!H11</f>
        <v>0</v>
      </c>
      <c r="I11" s="210">
        <f>+[1]LINKED!I11+'[1]NON-LINKED'!I11</f>
        <v>0</v>
      </c>
      <c r="J11" s="210">
        <f>+[1]LINKED!J11+'[1]NON-LINKED'!J11</f>
        <v>0</v>
      </c>
      <c r="K11" s="210">
        <f>+[1]LINKED!K11+'[1]NON-LINKED'!K11</f>
        <v>0</v>
      </c>
      <c r="L11" s="210">
        <f>+[1]LINKED!L11+'[1]NON-LINKED'!L11</f>
        <v>0</v>
      </c>
      <c r="M11" s="210">
        <f>+[1]LINKED!M11+'[1]NON-LINKED'!M11</f>
        <v>0</v>
      </c>
      <c r="N11" s="210">
        <f>+[1]LINKED!N11+'[1]NON-LINKED'!N11</f>
        <v>0</v>
      </c>
      <c r="O11" s="210">
        <f>+[1]LINKED!O11+'[1]NON-LINKED'!O11</f>
        <v>0</v>
      </c>
      <c r="P11" s="210">
        <f>+[1]LINKED!P11+'[1]NON-LINKED'!P11</f>
        <v>0</v>
      </c>
      <c r="Q11" s="210">
        <f>+[1]LINKED!Q11+'[1]NON-LINKED'!Q11</f>
        <v>0</v>
      </c>
    </row>
    <row r="12" spans="2:17" ht="18.75" customHeight="1" x14ac:dyDescent="0.3">
      <c r="B12" s="209" t="s">
        <v>55</v>
      </c>
      <c r="C12" s="210">
        <f>+[1]LINKED!C12+'[1]NON-LINKED'!C12</f>
        <v>0</v>
      </c>
      <c r="D12" s="210">
        <f>+[1]LINKED!D12+'[1]NON-LINKED'!D12</f>
        <v>0</v>
      </c>
      <c r="E12" s="210">
        <f>+[1]LINKED!E12+'[1]NON-LINKED'!E12</f>
        <v>0</v>
      </c>
      <c r="F12" s="210">
        <f>+[1]LINKED!F12+'[1]NON-LINKED'!F12</f>
        <v>0</v>
      </c>
      <c r="G12" s="210">
        <f>+[1]LINKED!G12+'[1]NON-LINKED'!G12</f>
        <v>0</v>
      </c>
      <c r="H12" s="210">
        <f>+[1]LINKED!H12+'[1]NON-LINKED'!H12</f>
        <v>0</v>
      </c>
      <c r="I12" s="210">
        <f>+[1]LINKED!I12+'[1]NON-LINKED'!I12</f>
        <v>0</v>
      </c>
      <c r="J12" s="210">
        <f>+[1]LINKED!J12+'[1]NON-LINKED'!J12</f>
        <v>0</v>
      </c>
      <c r="K12" s="210">
        <f>+[1]LINKED!K12+'[1]NON-LINKED'!K12</f>
        <v>0</v>
      </c>
      <c r="L12" s="210">
        <f>+[1]LINKED!L12+'[1]NON-LINKED'!L12</f>
        <v>0</v>
      </c>
      <c r="M12" s="210">
        <f>+[1]LINKED!M12+'[1]NON-LINKED'!M12</f>
        <v>0</v>
      </c>
      <c r="N12" s="210">
        <f>+[1]LINKED!N12+'[1]NON-LINKED'!N12</f>
        <v>0</v>
      </c>
      <c r="O12" s="210">
        <f>+[1]LINKED!O12+'[1]NON-LINKED'!O12</f>
        <v>0</v>
      </c>
      <c r="P12" s="210">
        <f>+[1]LINKED!P12+'[1]NON-LINKED'!P12</f>
        <v>0</v>
      </c>
      <c r="Q12" s="210">
        <f>+[1]LINKED!Q12+'[1]NON-LINKED'!Q12</f>
        <v>0</v>
      </c>
    </row>
    <row r="13" spans="2:17" ht="18.75" customHeight="1" x14ac:dyDescent="0.3">
      <c r="B13" s="209" t="s">
        <v>56</v>
      </c>
      <c r="C13" s="210">
        <f>+[1]LINKED!C13+'[1]NON-LINKED'!C13</f>
        <v>0</v>
      </c>
      <c r="D13" s="210">
        <f>+[1]LINKED!D13+'[1]NON-LINKED'!D13</f>
        <v>0</v>
      </c>
      <c r="E13" s="210">
        <f>+[1]LINKED!E13+'[1]NON-LINKED'!E13</f>
        <v>0</v>
      </c>
      <c r="F13" s="210">
        <f>+[1]LINKED!F13+'[1]NON-LINKED'!F13</f>
        <v>0</v>
      </c>
      <c r="G13" s="210">
        <f>+[1]LINKED!G13+'[1]NON-LINKED'!G13</f>
        <v>0</v>
      </c>
      <c r="H13" s="210">
        <f>+[1]LINKED!H13+'[1]NON-LINKED'!H13</f>
        <v>0</v>
      </c>
      <c r="I13" s="210">
        <f>+[1]LINKED!I13+'[1]NON-LINKED'!I13</f>
        <v>0</v>
      </c>
      <c r="J13" s="210">
        <f>+[1]LINKED!J13+'[1]NON-LINKED'!J13</f>
        <v>0</v>
      </c>
      <c r="K13" s="210">
        <f>+[1]LINKED!K13+'[1]NON-LINKED'!K13</f>
        <v>0</v>
      </c>
      <c r="L13" s="210">
        <f>+[1]LINKED!L13+'[1]NON-LINKED'!L13</f>
        <v>0</v>
      </c>
      <c r="M13" s="210">
        <f>+[1]LINKED!M13+'[1]NON-LINKED'!M13</f>
        <v>0</v>
      </c>
      <c r="N13" s="210">
        <f>+[1]LINKED!N13+'[1]NON-LINKED'!N13</f>
        <v>0</v>
      </c>
      <c r="O13" s="210">
        <f>+[1]LINKED!O13+'[1]NON-LINKED'!O13</f>
        <v>0</v>
      </c>
      <c r="P13" s="210">
        <f>+[1]LINKED!P13+'[1]NON-LINKED'!P13</f>
        <v>0</v>
      </c>
      <c r="Q13" s="210">
        <f>+[1]LINKED!Q13+'[1]NON-LINKED'!Q13</f>
        <v>0</v>
      </c>
    </row>
    <row r="14" spans="2:17" ht="18.75" customHeight="1" x14ac:dyDescent="0.3">
      <c r="B14" s="209" t="s">
        <v>57</v>
      </c>
      <c r="C14" s="210">
        <f>+[1]LINKED!C14+'[1]NON-LINKED'!C14</f>
        <v>307348</v>
      </c>
      <c r="D14" s="210">
        <f>+[1]LINKED!D14+'[1]NON-LINKED'!D14</f>
        <v>21942</v>
      </c>
      <c r="E14" s="210">
        <f>+[1]LINKED!E14+'[1]NON-LINKED'!E14</f>
        <v>21942</v>
      </c>
      <c r="F14" s="210">
        <f>+[1]LINKED!F14+'[1]NON-LINKED'!F14</f>
        <v>0</v>
      </c>
      <c r="G14" s="210">
        <f>+[1]LINKED!G14+'[1]NON-LINKED'!G14</f>
        <v>53548</v>
      </c>
      <c r="H14" s="210">
        <f>+[1]LINKED!H14+'[1]NON-LINKED'!H14</f>
        <v>75654</v>
      </c>
      <c r="I14" s="210">
        <f>+[1]LINKED!I14+'[1]NON-LINKED'!I14</f>
        <v>0</v>
      </c>
      <c r="J14" s="210">
        <f>+[1]LINKED!J14+'[1]NON-LINKED'!J14</f>
        <v>0</v>
      </c>
      <c r="K14" s="210">
        <f>+[1]LINKED!K14+'[1]NON-LINKED'!K14</f>
        <v>0</v>
      </c>
      <c r="L14" s="210">
        <f>+[1]LINKED!L14+'[1]NON-LINKED'!L14</f>
        <v>0</v>
      </c>
      <c r="M14" s="210">
        <f>+[1]LINKED!M14+'[1]NON-LINKED'!M14</f>
        <v>0</v>
      </c>
      <c r="N14" s="210">
        <f>+[1]LINKED!N14+'[1]NON-LINKED'!N14</f>
        <v>36709</v>
      </c>
      <c r="O14" s="210">
        <f>+[1]LINKED!O14+'[1]NON-LINKED'!O14</f>
        <v>0</v>
      </c>
      <c r="P14" s="210">
        <f>+[1]LINKED!P14+'[1]NON-LINKED'!P14</f>
        <v>0</v>
      </c>
      <c r="Q14" s="210">
        <f>+[1]LINKED!Q14+'[1]NON-LINKED'!Q14</f>
        <v>290345</v>
      </c>
    </row>
    <row r="15" spans="2:17" ht="18.75" customHeight="1" x14ac:dyDescent="0.3">
      <c r="B15" s="209" t="s">
        <v>58</v>
      </c>
      <c r="C15" s="210">
        <f>+[1]LINKED!C15+'[1]NON-LINKED'!C15</f>
        <v>0</v>
      </c>
      <c r="D15" s="210">
        <f>+[1]LINKED!D15+'[1]NON-LINKED'!D15</f>
        <v>0</v>
      </c>
      <c r="E15" s="210">
        <f>+[1]LINKED!E15+'[1]NON-LINKED'!E15</f>
        <v>0</v>
      </c>
      <c r="F15" s="210">
        <f>+[1]LINKED!F15+'[1]NON-LINKED'!F15</f>
        <v>0</v>
      </c>
      <c r="G15" s="210">
        <f>+[1]LINKED!G15+'[1]NON-LINKED'!G15</f>
        <v>0</v>
      </c>
      <c r="H15" s="210">
        <f>+[1]LINKED!H15+'[1]NON-LINKED'!H15</f>
        <v>0</v>
      </c>
      <c r="I15" s="210">
        <f>+[1]LINKED!I15+'[1]NON-LINKED'!I15</f>
        <v>0</v>
      </c>
      <c r="J15" s="210">
        <f>+[1]LINKED!J15+'[1]NON-LINKED'!J15</f>
        <v>0</v>
      </c>
      <c r="K15" s="210">
        <f>+[1]LINKED!K15+'[1]NON-LINKED'!K15</f>
        <v>0</v>
      </c>
      <c r="L15" s="210">
        <f>+[1]LINKED!L15+'[1]NON-LINKED'!L15</f>
        <v>0</v>
      </c>
      <c r="M15" s="210">
        <f>+[1]LINKED!M15+'[1]NON-LINKED'!M15</f>
        <v>0</v>
      </c>
      <c r="N15" s="210">
        <f>+[1]LINKED!N15+'[1]NON-LINKED'!N15</f>
        <v>0</v>
      </c>
      <c r="O15" s="210">
        <f>+[1]LINKED!O15+'[1]NON-LINKED'!O15</f>
        <v>0</v>
      </c>
      <c r="P15" s="210">
        <f>+[1]LINKED!P15+'[1]NON-LINKED'!P15</f>
        <v>0</v>
      </c>
      <c r="Q15" s="210">
        <f>+[1]LINKED!Q15+'[1]NON-LINKED'!Q15</f>
        <v>0</v>
      </c>
    </row>
    <row r="16" spans="2:17" ht="18.75" customHeight="1" x14ac:dyDescent="0.3">
      <c r="B16" s="209" t="s">
        <v>59</v>
      </c>
      <c r="C16" s="210">
        <f>+[1]LINKED!C16+'[1]NON-LINKED'!C16</f>
        <v>0</v>
      </c>
      <c r="D16" s="210">
        <f>+[1]LINKED!D16+'[1]NON-LINKED'!D16</f>
        <v>0</v>
      </c>
      <c r="E16" s="210">
        <f>+[1]LINKED!E16+'[1]NON-LINKED'!E16</f>
        <v>0</v>
      </c>
      <c r="F16" s="210">
        <f>+[1]LINKED!F16+'[1]NON-LINKED'!F16</f>
        <v>0</v>
      </c>
      <c r="G16" s="210">
        <f>+[1]LINKED!G16+'[1]NON-LINKED'!G16</f>
        <v>0</v>
      </c>
      <c r="H16" s="210">
        <f>+[1]LINKED!H16+'[1]NON-LINKED'!H16</f>
        <v>0</v>
      </c>
      <c r="I16" s="210">
        <f>+[1]LINKED!I16+'[1]NON-LINKED'!I16</f>
        <v>0</v>
      </c>
      <c r="J16" s="210">
        <f>+[1]LINKED!J16+'[1]NON-LINKED'!J16</f>
        <v>0</v>
      </c>
      <c r="K16" s="210">
        <f>+[1]LINKED!K16+'[1]NON-LINKED'!K16</f>
        <v>0</v>
      </c>
      <c r="L16" s="210">
        <f>+[1]LINKED!L16+'[1]NON-LINKED'!L16</f>
        <v>0</v>
      </c>
      <c r="M16" s="210">
        <f>+[1]LINKED!M16+'[1]NON-LINKED'!M16</f>
        <v>0</v>
      </c>
      <c r="N16" s="210">
        <f>+[1]LINKED!N16+'[1]NON-LINKED'!N16</f>
        <v>0</v>
      </c>
      <c r="O16" s="210">
        <f>+[1]LINKED!O16+'[1]NON-LINKED'!O16</f>
        <v>0</v>
      </c>
      <c r="P16" s="210">
        <f>+[1]LINKED!P16+'[1]NON-LINKED'!P16</f>
        <v>0</v>
      </c>
      <c r="Q16" s="210">
        <f>+[1]LINKED!Q16+'[1]NON-LINKED'!Q16</f>
        <v>0</v>
      </c>
    </row>
    <row r="17" spans="2:19" ht="18.75" customHeight="1" x14ac:dyDescent="0.3">
      <c r="B17" s="209" t="s">
        <v>133</v>
      </c>
      <c r="C17" s="210">
        <f>+[1]LINKED!C17+'[1]NON-LINKED'!C17</f>
        <v>0</v>
      </c>
      <c r="D17" s="210">
        <f>+[1]LINKED!D17+'[1]NON-LINKED'!D17</f>
        <v>0</v>
      </c>
      <c r="E17" s="210">
        <f>+[1]LINKED!E17+'[1]NON-LINKED'!E17</f>
        <v>0</v>
      </c>
      <c r="F17" s="210">
        <f>+[1]LINKED!F17+'[1]NON-LINKED'!F17</f>
        <v>0</v>
      </c>
      <c r="G17" s="210">
        <f>+[1]LINKED!G17+'[1]NON-LINKED'!G17</f>
        <v>0</v>
      </c>
      <c r="H17" s="210">
        <f>+[1]LINKED!H17+'[1]NON-LINKED'!H17</f>
        <v>0</v>
      </c>
      <c r="I17" s="210">
        <f>+[1]LINKED!I17+'[1]NON-LINKED'!I17</f>
        <v>0</v>
      </c>
      <c r="J17" s="210">
        <f>+[1]LINKED!J17+'[1]NON-LINKED'!J17</f>
        <v>0</v>
      </c>
      <c r="K17" s="210">
        <f>+[1]LINKED!K17+'[1]NON-LINKED'!K17</f>
        <v>0</v>
      </c>
      <c r="L17" s="210">
        <f>+[1]LINKED!L17+'[1]NON-LINKED'!L17</f>
        <v>0</v>
      </c>
      <c r="M17" s="210">
        <f>+[1]LINKED!M17+'[1]NON-LINKED'!M17</f>
        <v>0</v>
      </c>
      <c r="N17" s="210">
        <f>+[1]LINKED!N17+'[1]NON-LINKED'!N17</f>
        <v>0</v>
      </c>
      <c r="O17" s="210">
        <f>+[1]LINKED!O17+'[1]NON-LINKED'!O17</f>
        <v>0</v>
      </c>
      <c r="P17" s="210">
        <f>+[1]LINKED!P17+'[1]NON-LINKED'!P17</f>
        <v>0</v>
      </c>
      <c r="Q17" s="210">
        <f>+[1]LINKED!Q17+'[1]NON-LINKED'!Q17</f>
        <v>0</v>
      </c>
    </row>
    <row r="18" spans="2:19" ht="18.75" customHeight="1" x14ac:dyDescent="0.3">
      <c r="B18" s="209" t="s">
        <v>261</v>
      </c>
      <c r="C18" s="210">
        <f>+[1]LINKED!C18+'[1]NON-LINKED'!C18</f>
        <v>0</v>
      </c>
      <c r="D18" s="210">
        <f>+[1]LINKED!D18+'[1]NON-LINKED'!D18</f>
        <v>0</v>
      </c>
      <c r="E18" s="210">
        <f>+[1]LINKED!E18+'[1]NON-LINKED'!E18</f>
        <v>0</v>
      </c>
      <c r="F18" s="210">
        <f>+[1]LINKED!F18+'[1]NON-LINKED'!F18</f>
        <v>0</v>
      </c>
      <c r="G18" s="210">
        <f>+[1]LINKED!G18+'[1]NON-LINKED'!G18</f>
        <v>0</v>
      </c>
      <c r="H18" s="210">
        <f>+[1]LINKED!H18+'[1]NON-LINKED'!H18</f>
        <v>0</v>
      </c>
      <c r="I18" s="210">
        <f>+[1]LINKED!I18+'[1]NON-LINKED'!I18</f>
        <v>0</v>
      </c>
      <c r="J18" s="210">
        <f>+[1]LINKED!J18+'[1]NON-LINKED'!J18</f>
        <v>0</v>
      </c>
      <c r="K18" s="210">
        <f>+[1]LINKED!K18+'[1]NON-LINKED'!K18</f>
        <v>0</v>
      </c>
      <c r="L18" s="210">
        <f>+[1]LINKED!L18+'[1]NON-LINKED'!L18</f>
        <v>0</v>
      </c>
      <c r="M18" s="210">
        <f>+[1]LINKED!M18+'[1]NON-LINKED'!M18</f>
        <v>0</v>
      </c>
      <c r="N18" s="210">
        <f>+[1]LINKED!N18+'[1]NON-LINKED'!N18</f>
        <v>0</v>
      </c>
      <c r="O18" s="210">
        <f>+[1]LINKED!O18+'[1]NON-LINKED'!O18</f>
        <v>0</v>
      </c>
      <c r="P18" s="210">
        <f>+[1]LINKED!P18+'[1]NON-LINKED'!P18</f>
        <v>0</v>
      </c>
      <c r="Q18" s="210">
        <f>+[1]LINKED!Q18+'[1]NON-LINKED'!Q18</f>
        <v>0</v>
      </c>
    </row>
    <row r="19" spans="2:19" ht="18.75" customHeight="1" x14ac:dyDescent="0.3">
      <c r="B19" s="209" t="s">
        <v>138</v>
      </c>
      <c r="C19" s="210">
        <f>+[1]LINKED!C19+'[1]NON-LINKED'!C19</f>
        <v>4175496</v>
      </c>
      <c r="D19" s="210">
        <f>+[1]LINKED!D19+'[1]NON-LINKED'!D19</f>
        <v>828112</v>
      </c>
      <c r="E19" s="210">
        <f>+[1]LINKED!E19+'[1]NON-LINKED'!E19</f>
        <v>827982</v>
      </c>
      <c r="F19" s="210">
        <f>+[1]LINKED!F19+'[1]NON-LINKED'!F19</f>
        <v>0</v>
      </c>
      <c r="G19" s="210">
        <f>+[1]LINKED!G19+'[1]NON-LINKED'!G19</f>
        <v>1374156</v>
      </c>
      <c r="H19" s="210">
        <f>+[1]LINKED!H19+'[1]NON-LINKED'!H19</f>
        <v>1427193</v>
      </c>
      <c r="I19" s="210">
        <f>+[1]LINKED!I19+'[1]NON-LINKED'!I19</f>
        <v>0</v>
      </c>
      <c r="J19" s="210">
        <f>+[1]LINKED!J19+'[1]NON-LINKED'!J19</f>
        <v>0</v>
      </c>
      <c r="K19" s="210">
        <f>+[1]LINKED!K19+'[1]NON-LINKED'!K19</f>
        <v>0</v>
      </c>
      <c r="L19" s="210">
        <f>+[1]LINKED!L19+'[1]NON-LINKED'!L19</f>
        <v>124718</v>
      </c>
      <c r="M19" s="210">
        <f>+[1]LINKED!M19+'[1]NON-LINKED'!M19</f>
        <v>349009</v>
      </c>
      <c r="N19" s="210">
        <f>+[1]LINKED!N19+'[1]NON-LINKED'!N19</f>
        <v>783643</v>
      </c>
      <c r="O19" s="210">
        <f>+[1]LINKED!O19+'[1]NON-LINKED'!O19</f>
        <v>0</v>
      </c>
      <c r="P19" s="210">
        <f>+[1]LINKED!P19+'[1]NON-LINKED'!P19</f>
        <v>0</v>
      </c>
      <c r="Q19" s="210">
        <f>+[1]LINKED!Q19+'[1]NON-LINKED'!Q19</f>
        <v>3886201</v>
      </c>
    </row>
    <row r="20" spans="2:19" ht="18.75" customHeight="1" x14ac:dyDescent="0.3">
      <c r="B20" s="209" t="s">
        <v>35</v>
      </c>
      <c r="C20" s="210">
        <f>+[1]LINKED!C20+'[1]NON-LINKED'!C20</f>
        <v>163039</v>
      </c>
      <c r="D20" s="210">
        <f>+[1]LINKED!D20+'[1]NON-LINKED'!D20</f>
        <v>5624</v>
      </c>
      <c r="E20" s="210">
        <f>+[1]LINKED!E20+'[1]NON-LINKED'!E20</f>
        <v>5624</v>
      </c>
      <c r="F20" s="210">
        <f>+[1]LINKED!F20+'[1]NON-LINKED'!F20</f>
        <v>0</v>
      </c>
      <c r="G20" s="210">
        <f>+[1]LINKED!G20+'[1]NON-LINKED'!G20</f>
        <v>31068</v>
      </c>
      <c r="H20" s="210">
        <f>+[1]LINKED!H20+'[1]NON-LINKED'!H20</f>
        <v>31068</v>
      </c>
      <c r="I20" s="210">
        <f>+[1]LINKED!I20+'[1]NON-LINKED'!I20</f>
        <v>0</v>
      </c>
      <c r="J20" s="210">
        <f>+[1]LINKED!J20+'[1]NON-LINKED'!J20</f>
        <v>0</v>
      </c>
      <c r="K20" s="210">
        <f>+[1]LINKED!K20+'[1]NON-LINKED'!K20</f>
        <v>0</v>
      </c>
      <c r="L20" s="210">
        <f>+[1]LINKED!L20+'[1]NON-LINKED'!L20</f>
        <v>0</v>
      </c>
      <c r="M20" s="210">
        <f>+[1]LINKED!M20+'[1]NON-LINKED'!M20</f>
        <v>1586</v>
      </c>
      <c r="N20" s="210">
        <f>+[1]LINKED!N20+'[1]NON-LINKED'!N20</f>
        <v>11121</v>
      </c>
      <c r="O20" s="210">
        <f>+[1]LINKED!O20+'[1]NON-LINKED'!O20</f>
        <v>0</v>
      </c>
      <c r="P20" s="210">
        <f>+[1]LINKED!P20+'[1]NON-LINKED'!P20</f>
        <v>0</v>
      </c>
      <c r="Q20" s="210">
        <f>+[1]LINKED!Q20+'[1]NON-LINKED'!Q20</f>
        <v>147129</v>
      </c>
    </row>
    <row r="21" spans="2:19" ht="18.75" customHeight="1" x14ac:dyDescent="0.3">
      <c r="B21" s="209" t="s">
        <v>198</v>
      </c>
      <c r="C21" s="210">
        <f>+[1]LINKED!C21+'[1]NON-LINKED'!C21</f>
        <v>344271</v>
      </c>
      <c r="D21" s="210">
        <f>+[1]LINKED!D21+'[1]NON-LINKED'!D21</f>
        <v>7487</v>
      </c>
      <c r="E21" s="210">
        <f>+[1]LINKED!E21+'[1]NON-LINKED'!E21</f>
        <v>7487</v>
      </c>
      <c r="F21" s="210">
        <f>+[1]LINKED!F21+'[1]NON-LINKED'!F21</f>
        <v>-4145</v>
      </c>
      <c r="G21" s="210">
        <f>+[1]LINKED!G21+'[1]NON-LINKED'!G21</f>
        <v>29779</v>
      </c>
      <c r="H21" s="210">
        <f>+[1]LINKED!H21+'[1]NON-LINKED'!H21</f>
        <v>29779</v>
      </c>
      <c r="I21" s="210">
        <f>+[1]LINKED!I21+'[1]NON-LINKED'!I21</f>
        <v>0</v>
      </c>
      <c r="J21" s="210">
        <f>+[1]LINKED!J21+'[1]NON-LINKED'!J21</f>
        <v>0</v>
      </c>
      <c r="K21" s="210">
        <f>+[1]LINKED!K21+'[1]NON-LINKED'!K21</f>
        <v>0</v>
      </c>
      <c r="L21" s="210">
        <f>+[1]LINKED!L21+'[1]NON-LINKED'!L21</f>
        <v>0</v>
      </c>
      <c r="M21" s="210">
        <f>+[1]LINKED!M21+'[1]NON-LINKED'!M21</f>
        <v>3895</v>
      </c>
      <c r="N21" s="210">
        <f>+[1]LINKED!N21+'[1]NON-LINKED'!N21</f>
        <v>0</v>
      </c>
      <c r="O21" s="210">
        <f>+[1]LINKED!O21+'[1]NON-LINKED'!O21</f>
        <v>0</v>
      </c>
      <c r="P21" s="210">
        <f>+[1]LINKED!P21+'[1]NON-LINKED'!P21</f>
        <v>0</v>
      </c>
      <c r="Q21" s="210">
        <f>+[1]LINKED!Q21+'[1]NON-LINKED'!Q21</f>
        <v>313940</v>
      </c>
    </row>
    <row r="22" spans="2:19" ht="18.75" customHeight="1" x14ac:dyDescent="0.3">
      <c r="B22" s="209" t="s">
        <v>60</v>
      </c>
      <c r="C22" s="210">
        <f>+[1]LINKED!C22+'[1]NON-LINKED'!C22</f>
        <v>6363955</v>
      </c>
      <c r="D22" s="210">
        <f>+[1]LINKED!D22+'[1]NON-LINKED'!D22</f>
        <v>632986</v>
      </c>
      <c r="E22" s="210">
        <f>+[1]LINKED!E22+'[1]NON-LINKED'!E22</f>
        <v>632986</v>
      </c>
      <c r="F22" s="210">
        <f>+[1]LINKED!F22+'[1]NON-LINKED'!F22</f>
        <v>0</v>
      </c>
      <c r="G22" s="210">
        <f>+[1]LINKED!G22+'[1]NON-LINKED'!G22</f>
        <v>793199</v>
      </c>
      <c r="H22" s="210">
        <f>+[1]LINKED!H22+'[1]NON-LINKED'!H22</f>
        <v>52441</v>
      </c>
      <c r="I22" s="210">
        <f>+[1]LINKED!I22+'[1]NON-LINKED'!I22</f>
        <v>699586</v>
      </c>
      <c r="J22" s="210">
        <f>+[1]LINKED!J22+'[1]NON-LINKED'!J22</f>
        <v>0</v>
      </c>
      <c r="K22" s="210">
        <f>+[1]LINKED!K22+'[1]NON-LINKED'!K22</f>
        <v>0</v>
      </c>
      <c r="L22" s="210">
        <f>+[1]LINKED!L22+'[1]NON-LINKED'!L22</f>
        <v>0</v>
      </c>
      <c r="M22" s="210">
        <f>+[1]LINKED!M22+'[1]NON-LINKED'!M22</f>
        <v>0</v>
      </c>
      <c r="N22" s="210">
        <f>+[1]LINKED!N22+'[1]NON-LINKED'!N22</f>
        <v>519569</v>
      </c>
      <c r="O22" s="210">
        <f>+[1]LINKED!O22+'[1]NON-LINKED'!O22</f>
        <v>21281</v>
      </c>
      <c r="P22" s="210">
        <f>+[1]LINKED!P22+'[1]NON-LINKED'!P22</f>
        <v>0</v>
      </c>
      <c r="Q22" s="210">
        <f>+[1]LINKED!Q22+'[1]NON-LINKED'!Q22</f>
        <v>6743201</v>
      </c>
    </row>
    <row r="23" spans="2:19" ht="18.75" customHeight="1" x14ac:dyDescent="0.3">
      <c r="B23" s="209" t="s">
        <v>61</v>
      </c>
      <c r="C23" s="210">
        <f>+[1]LINKED!C23+'[1]NON-LINKED'!C23</f>
        <v>189283</v>
      </c>
      <c r="D23" s="210">
        <f>+[1]LINKED!D23+'[1]NON-LINKED'!D23</f>
        <v>63115</v>
      </c>
      <c r="E23" s="210">
        <f>+[1]LINKED!E23+'[1]NON-LINKED'!E23</f>
        <v>63115</v>
      </c>
      <c r="F23" s="210">
        <f>+[1]LINKED!F23+'[1]NON-LINKED'!F23</f>
        <v>0</v>
      </c>
      <c r="G23" s="210">
        <f>+[1]LINKED!G23+'[1]NON-LINKED'!G23</f>
        <v>0</v>
      </c>
      <c r="H23" s="210">
        <f>+[1]LINKED!H23+'[1]NON-LINKED'!H23</f>
        <v>0</v>
      </c>
      <c r="I23" s="210">
        <f>+[1]LINKED!I23+'[1]NON-LINKED'!I23</f>
        <v>0</v>
      </c>
      <c r="J23" s="210">
        <f>+[1]LINKED!J23+'[1]NON-LINKED'!J23</f>
        <v>0</v>
      </c>
      <c r="K23" s="210">
        <f>+[1]LINKED!K23+'[1]NON-LINKED'!K23</f>
        <v>0</v>
      </c>
      <c r="L23" s="210">
        <f>+[1]LINKED!L23+'[1]NON-LINKED'!L23</f>
        <v>0</v>
      </c>
      <c r="M23" s="210">
        <f>+[1]LINKED!M23+'[1]NON-LINKED'!M23</f>
        <v>0</v>
      </c>
      <c r="N23" s="210">
        <f>+[1]LINKED!N23+'[1]NON-LINKED'!N23</f>
        <v>0</v>
      </c>
      <c r="O23" s="210">
        <f>+[1]LINKED!O23+'[1]NON-LINKED'!O23</f>
        <v>0</v>
      </c>
      <c r="P23" s="210">
        <f>+[1]LINKED!P23+'[1]NON-LINKED'!P23</f>
        <v>0</v>
      </c>
      <c r="Q23" s="210">
        <f>+[1]LINKED!Q23+'[1]NON-LINKED'!Q23</f>
        <v>252398</v>
      </c>
    </row>
    <row r="24" spans="2:19" ht="18.75" customHeight="1" x14ac:dyDescent="0.3">
      <c r="B24" s="209" t="s">
        <v>136</v>
      </c>
      <c r="C24" s="210">
        <f>+[1]LINKED!C24+'[1]NON-LINKED'!C24</f>
        <v>0</v>
      </c>
      <c r="D24" s="210">
        <f>+[1]LINKED!D24+'[1]NON-LINKED'!D24</f>
        <v>0</v>
      </c>
      <c r="E24" s="210">
        <f>+[1]LINKED!E24+'[1]NON-LINKED'!E24</f>
        <v>0</v>
      </c>
      <c r="F24" s="210">
        <f>+[1]LINKED!F24+'[1]NON-LINKED'!F24</f>
        <v>0</v>
      </c>
      <c r="G24" s="210">
        <f>+[1]LINKED!G24+'[1]NON-LINKED'!G24</f>
        <v>0</v>
      </c>
      <c r="H24" s="210">
        <f>+[1]LINKED!H24+'[1]NON-LINKED'!H24</f>
        <v>0</v>
      </c>
      <c r="I24" s="210">
        <f>+[1]LINKED!I24+'[1]NON-LINKED'!I24</f>
        <v>0</v>
      </c>
      <c r="J24" s="210">
        <f>+[1]LINKED!J24+'[1]NON-LINKED'!J24</f>
        <v>0</v>
      </c>
      <c r="K24" s="210">
        <f>+[1]LINKED!K24+'[1]NON-LINKED'!K24</f>
        <v>0</v>
      </c>
      <c r="L24" s="210">
        <f>+[1]LINKED!L24+'[1]NON-LINKED'!L24</f>
        <v>0</v>
      </c>
      <c r="M24" s="210">
        <f>+[1]LINKED!M24+'[1]NON-LINKED'!M24</f>
        <v>0</v>
      </c>
      <c r="N24" s="210">
        <f>+[1]LINKED!N24+'[1]NON-LINKED'!N24</f>
        <v>0</v>
      </c>
      <c r="O24" s="210">
        <f>+[1]LINKED!O24+'[1]NON-LINKED'!O24</f>
        <v>0</v>
      </c>
      <c r="P24" s="210">
        <f>+[1]LINKED!P24+'[1]NON-LINKED'!P24</f>
        <v>0</v>
      </c>
      <c r="Q24" s="210">
        <f>+[1]LINKED!Q24+'[1]NON-LINKED'!Q24</f>
        <v>0</v>
      </c>
    </row>
    <row r="25" spans="2:19" ht="18.75" customHeight="1" x14ac:dyDescent="0.3">
      <c r="B25" s="209" t="s">
        <v>137</v>
      </c>
      <c r="C25" s="210">
        <f>+[1]LINKED!C25+'[1]NON-LINKED'!C25</f>
        <v>0</v>
      </c>
      <c r="D25" s="210">
        <f>+[1]LINKED!D25+'[1]NON-LINKED'!D25</f>
        <v>0</v>
      </c>
      <c r="E25" s="210">
        <f>+[1]LINKED!E25+'[1]NON-LINKED'!E25</f>
        <v>0</v>
      </c>
      <c r="F25" s="210">
        <f>+[1]LINKED!F25+'[1]NON-LINKED'!F25</f>
        <v>0</v>
      </c>
      <c r="G25" s="210">
        <f>+[1]LINKED!G25+'[1]NON-LINKED'!G25</f>
        <v>0</v>
      </c>
      <c r="H25" s="210">
        <f>+[1]LINKED!H25+'[1]NON-LINKED'!H25</f>
        <v>0</v>
      </c>
      <c r="I25" s="210">
        <f>+[1]LINKED!I25+'[1]NON-LINKED'!I25</f>
        <v>0</v>
      </c>
      <c r="J25" s="210">
        <f>+[1]LINKED!J25+'[1]NON-LINKED'!J25</f>
        <v>0</v>
      </c>
      <c r="K25" s="210">
        <f>+[1]LINKED!K25+'[1]NON-LINKED'!K25</f>
        <v>0</v>
      </c>
      <c r="L25" s="210">
        <f>+[1]LINKED!L25+'[1]NON-LINKED'!L25</f>
        <v>0</v>
      </c>
      <c r="M25" s="210">
        <f>+[1]LINKED!M25+'[1]NON-LINKED'!M25</f>
        <v>0</v>
      </c>
      <c r="N25" s="210">
        <f>+[1]LINKED!N25+'[1]NON-LINKED'!N25</f>
        <v>0</v>
      </c>
      <c r="O25" s="210">
        <f>+[1]LINKED!O25+'[1]NON-LINKED'!O25</f>
        <v>0</v>
      </c>
      <c r="P25" s="210">
        <f>+[1]LINKED!P25+'[1]NON-LINKED'!P25</f>
        <v>0</v>
      </c>
      <c r="Q25" s="210">
        <f>+[1]LINKED!Q25+'[1]NON-LINKED'!Q25</f>
        <v>0</v>
      </c>
    </row>
    <row r="26" spans="2:19" ht="18.75" customHeight="1" x14ac:dyDescent="0.3">
      <c r="B26" s="209" t="s">
        <v>154</v>
      </c>
      <c r="C26" s="210">
        <f>+[1]LINKED!C26+'[1]NON-LINKED'!C26</f>
        <v>4856628</v>
      </c>
      <c r="D26" s="210">
        <f>+[1]LINKED!D26+'[1]NON-LINKED'!D26</f>
        <v>500636</v>
      </c>
      <c r="E26" s="210">
        <f>+[1]LINKED!E26+'[1]NON-LINKED'!E26</f>
        <v>500636</v>
      </c>
      <c r="F26" s="210">
        <f>+[1]LINKED!F26+'[1]NON-LINKED'!F26</f>
        <v>0</v>
      </c>
      <c r="G26" s="210">
        <f>+[1]LINKED!G26+'[1]NON-LINKED'!G26</f>
        <v>1364035</v>
      </c>
      <c r="H26" s="210">
        <f>+[1]LINKED!H26+'[1]NON-LINKED'!H26</f>
        <v>1363574</v>
      </c>
      <c r="I26" s="210">
        <f>+[1]LINKED!I26+'[1]NON-LINKED'!I26</f>
        <v>0</v>
      </c>
      <c r="J26" s="210">
        <f>+[1]LINKED!J26+'[1]NON-LINKED'!J26</f>
        <v>0</v>
      </c>
      <c r="K26" s="210">
        <f>+[1]LINKED!K26+'[1]NON-LINKED'!K26</f>
        <v>0</v>
      </c>
      <c r="L26" s="210">
        <f>+[1]LINKED!L26+'[1]NON-LINKED'!L26</f>
        <v>123153</v>
      </c>
      <c r="M26" s="210">
        <f>+[1]LINKED!M26+'[1]NON-LINKED'!M26</f>
        <v>188366</v>
      </c>
      <c r="N26" s="210">
        <f>+[1]LINKED!N26+'[1]NON-LINKED'!N26</f>
        <v>664351</v>
      </c>
      <c r="O26" s="210">
        <f>+[1]LINKED!O26+'[1]NON-LINKED'!O26</f>
        <v>0</v>
      </c>
      <c r="P26" s="210">
        <f>+[1]LINKED!P26+'[1]NON-LINKED'!P26</f>
        <v>0</v>
      </c>
      <c r="Q26" s="210">
        <f>+[1]LINKED!Q26+'[1]NON-LINKED'!Q26</f>
        <v>4346521</v>
      </c>
    </row>
    <row r="27" spans="2:19" ht="18.75" customHeight="1" x14ac:dyDescent="0.3">
      <c r="B27" s="209" t="s">
        <v>38</v>
      </c>
      <c r="C27" s="210">
        <f>+[1]LINKED!C27+'[1]NON-LINKED'!C27</f>
        <v>0</v>
      </c>
      <c r="D27" s="210">
        <f>+[1]LINKED!D27+'[1]NON-LINKED'!D27</f>
        <v>0</v>
      </c>
      <c r="E27" s="210">
        <f>+[1]LINKED!E27+'[1]NON-LINKED'!E27</f>
        <v>0</v>
      </c>
      <c r="F27" s="210">
        <f>+[1]LINKED!F27+'[1]NON-LINKED'!F27</f>
        <v>0</v>
      </c>
      <c r="G27" s="210">
        <f>+[1]LINKED!G27+'[1]NON-LINKED'!G27</f>
        <v>0</v>
      </c>
      <c r="H27" s="210">
        <f>+[1]LINKED!H27+'[1]NON-LINKED'!H27</f>
        <v>0</v>
      </c>
      <c r="I27" s="210">
        <f>+[1]LINKED!I27+'[1]NON-LINKED'!I27</f>
        <v>0</v>
      </c>
      <c r="J27" s="210">
        <f>+[1]LINKED!J27+'[1]NON-LINKED'!J27</f>
        <v>0</v>
      </c>
      <c r="K27" s="210">
        <f>+[1]LINKED!K27+'[1]NON-LINKED'!K27</f>
        <v>0</v>
      </c>
      <c r="L27" s="210">
        <f>+[1]LINKED!L27+'[1]NON-LINKED'!L27</f>
        <v>0</v>
      </c>
      <c r="M27" s="210">
        <f>+[1]LINKED!M27+'[1]NON-LINKED'!M27</f>
        <v>0</v>
      </c>
      <c r="N27" s="210">
        <f>+[1]LINKED!N27+'[1]NON-LINKED'!N27</f>
        <v>0</v>
      </c>
      <c r="O27" s="210">
        <f>+[1]LINKED!O27+'[1]NON-LINKED'!O27</f>
        <v>0</v>
      </c>
      <c r="P27" s="210">
        <f>+[1]LINKED!P27+'[1]NON-LINKED'!P27</f>
        <v>0</v>
      </c>
      <c r="Q27" s="210">
        <f>+[1]LINKED!Q27+'[1]NON-LINKED'!Q27</f>
        <v>0</v>
      </c>
    </row>
    <row r="28" spans="2:19" ht="18.75" customHeight="1" x14ac:dyDescent="0.3">
      <c r="B28" s="209" t="s">
        <v>62</v>
      </c>
      <c r="C28" s="210">
        <f>+[1]LINKED!C28+'[1]NON-LINKED'!C28</f>
        <v>15884</v>
      </c>
      <c r="D28" s="210">
        <f>+[1]LINKED!D28+'[1]NON-LINKED'!D28</f>
        <v>122350</v>
      </c>
      <c r="E28" s="210">
        <f>+[1]LINKED!E28+'[1]NON-LINKED'!E28</f>
        <v>122350</v>
      </c>
      <c r="F28" s="210">
        <f>+[1]LINKED!F28+'[1]NON-LINKED'!F28</f>
        <v>0</v>
      </c>
      <c r="G28" s="210">
        <f>+[1]LINKED!G28+'[1]NON-LINKED'!G28</f>
        <v>15437</v>
      </c>
      <c r="H28" s="210">
        <f>+[1]LINKED!H28+'[1]NON-LINKED'!H28</f>
        <v>15437</v>
      </c>
      <c r="I28" s="210">
        <f>+[1]LINKED!I28+'[1]NON-LINKED'!I28</f>
        <v>0</v>
      </c>
      <c r="J28" s="210">
        <f>+[1]LINKED!J28+'[1]NON-LINKED'!J28</f>
        <v>0</v>
      </c>
      <c r="K28" s="210">
        <f>+[1]LINKED!K28+'[1]NON-LINKED'!K28</f>
        <v>0</v>
      </c>
      <c r="L28" s="210">
        <f>+[1]LINKED!L28+'[1]NON-LINKED'!L28</f>
        <v>7075</v>
      </c>
      <c r="M28" s="210">
        <f>+[1]LINKED!M28+'[1]NON-LINKED'!M28</f>
        <v>16754</v>
      </c>
      <c r="N28" s="210">
        <f>+[1]LINKED!N28+'[1]NON-LINKED'!N28</f>
        <v>16921</v>
      </c>
      <c r="O28" s="210">
        <f>+[1]LINKED!O28+'[1]NON-LINKED'!O28</f>
        <v>0</v>
      </c>
      <c r="P28" s="210">
        <f>+[1]LINKED!P28+'[1]NON-LINKED'!P28</f>
        <v>0</v>
      </c>
      <c r="Q28" s="210">
        <f>+[1]LINKED!Q28+'[1]NON-LINKED'!Q28</f>
        <v>115889</v>
      </c>
    </row>
    <row r="29" spans="2:19" ht="18.75" customHeight="1" x14ac:dyDescent="0.3">
      <c r="B29" s="209" t="s">
        <v>63</v>
      </c>
      <c r="C29" s="210">
        <f>+[1]LINKED!C29+'[1]NON-LINKED'!C29</f>
        <v>0</v>
      </c>
      <c r="D29" s="210">
        <f>+[1]LINKED!D29+'[1]NON-LINKED'!D29</f>
        <v>0</v>
      </c>
      <c r="E29" s="210">
        <f>+[1]LINKED!E29+'[1]NON-LINKED'!E29</f>
        <v>0</v>
      </c>
      <c r="F29" s="210">
        <f>+[1]LINKED!F29+'[1]NON-LINKED'!F29</f>
        <v>0</v>
      </c>
      <c r="G29" s="210">
        <f>+[1]LINKED!G29+'[1]NON-LINKED'!G29</f>
        <v>0</v>
      </c>
      <c r="H29" s="210">
        <f>+[1]LINKED!H29+'[1]NON-LINKED'!H29</f>
        <v>0</v>
      </c>
      <c r="I29" s="210">
        <f>+[1]LINKED!I29+'[1]NON-LINKED'!I29</f>
        <v>0</v>
      </c>
      <c r="J29" s="210">
        <f>+[1]LINKED!J29+'[1]NON-LINKED'!J29</f>
        <v>0</v>
      </c>
      <c r="K29" s="210">
        <f>+[1]LINKED!K29+'[1]NON-LINKED'!K29</f>
        <v>0</v>
      </c>
      <c r="L29" s="210">
        <f>+[1]LINKED!L29+'[1]NON-LINKED'!L29</f>
        <v>0</v>
      </c>
      <c r="M29" s="210">
        <f>+[1]LINKED!M29+'[1]NON-LINKED'!M29</f>
        <v>0</v>
      </c>
      <c r="N29" s="210">
        <f>+[1]LINKED!N29+'[1]NON-LINKED'!N29</f>
        <v>0</v>
      </c>
      <c r="O29" s="210">
        <f>+[1]LINKED!O29+'[1]NON-LINKED'!O29</f>
        <v>0</v>
      </c>
      <c r="P29" s="210">
        <f>+[1]LINKED!P29+'[1]NON-LINKED'!P29</f>
        <v>0</v>
      </c>
      <c r="Q29" s="210">
        <f>+[1]LINKED!Q29+'[1]NON-LINKED'!Q29</f>
        <v>0</v>
      </c>
    </row>
    <row r="30" spans="2:19" ht="18.75" customHeight="1" x14ac:dyDescent="0.3">
      <c r="B30" s="209" t="s">
        <v>64</v>
      </c>
      <c r="C30" s="210">
        <f>+[1]LINKED!C30+'[1]NON-LINKED'!C30</f>
        <v>867854</v>
      </c>
      <c r="D30" s="210">
        <f>+[1]LINKED!D30+'[1]NON-LINKED'!D30</f>
        <v>41489</v>
      </c>
      <c r="E30" s="210">
        <f>+[1]LINKED!E30+'[1]NON-LINKED'!E30</f>
        <v>41489</v>
      </c>
      <c r="F30" s="210">
        <f>+[1]LINKED!F30+'[1]NON-LINKED'!F30</f>
        <v>0</v>
      </c>
      <c r="G30" s="210">
        <f>+[1]LINKED!G30+'[1]NON-LINKED'!G30</f>
        <v>103683</v>
      </c>
      <c r="H30" s="210">
        <f>+[1]LINKED!H30+'[1]NON-LINKED'!H30</f>
        <v>61578</v>
      </c>
      <c r="I30" s="210">
        <f>+[1]LINKED!I30+'[1]NON-LINKED'!I30</f>
        <v>42435</v>
      </c>
      <c r="J30" s="210">
        <f>+[1]LINKED!J30+'[1]NON-LINKED'!J30</f>
        <v>0</v>
      </c>
      <c r="K30" s="210">
        <f>+[1]LINKED!K30+'[1]NON-LINKED'!K30</f>
        <v>0</v>
      </c>
      <c r="L30" s="210">
        <f>+[1]LINKED!L30+'[1]NON-LINKED'!L30</f>
        <v>0</v>
      </c>
      <c r="M30" s="210">
        <f>+[1]LINKED!M30+'[1]NON-LINKED'!M30</f>
        <v>0</v>
      </c>
      <c r="N30" s="210">
        <f>+[1]LINKED!N30+'[1]NON-LINKED'!N30</f>
        <v>90488</v>
      </c>
      <c r="O30" s="210">
        <f>+[1]LINKED!O30+'[1]NON-LINKED'!O30</f>
        <v>0</v>
      </c>
      <c r="P30" s="210">
        <f>+[1]LINKED!P30+'[1]NON-LINKED'!P30</f>
        <v>0</v>
      </c>
      <c r="Q30" s="210">
        <f>+[1]LINKED!Q30+'[1]NON-LINKED'!Q30</f>
        <v>895817</v>
      </c>
    </row>
    <row r="31" spans="2:19" ht="18.75" customHeight="1" x14ac:dyDescent="0.3">
      <c r="B31" s="212" t="s">
        <v>45</v>
      </c>
      <c r="C31" s="213">
        <f t="shared" ref="C31:Q31" si="0">SUM(C6:C30)</f>
        <v>19745093</v>
      </c>
      <c r="D31" s="213">
        <f t="shared" si="0"/>
        <v>2735649</v>
      </c>
      <c r="E31" s="213">
        <f t="shared" si="0"/>
        <v>2735519</v>
      </c>
      <c r="F31" s="213">
        <f t="shared" si="0"/>
        <v>-4145</v>
      </c>
      <c r="G31" s="213">
        <f t="shared" si="0"/>
        <v>4588892</v>
      </c>
      <c r="H31" s="213">
        <f t="shared" si="0"/>
        <v>3525620</v>
      </c>
      <c r="I31" s="213">
        <f t="shared" si="0"/>
        <v>925889</v>
      </c>
      <c r="J31" s="213">
        <f t="shared" si="0"/>
        <v>171565</v>
      </c>
      <c r="K31" s="213">
        <f t="shared" si="0"/>
        <v>0</v>
      </c>
      <c r="L31" s="213">
        <f t="shared" si="0"/>
        <v>278736</v>
      </c>
      <c r="M31" s="213">
        <f t="shared" si="0"/>
        <v>603527</v>
      </c>
      <c r="N31" s="213">
        <f t="shared" si="0"/>
        <v>2249590</v>
      </c>
      <c r="O31" s="213">
        <f t="shared" si="0"/>
        <v>21281</v>
      </c>
      <c r="P31" s="213">
        <f t="shared" si="0"/>
        <v>0</v>
      </c>
      <c r="Q31" s="213">
        <f t="shared" si="0"/>
        <v>19199437</v>
      </c>
      <c r="R31" s="214">
        <f>+[1]LINKED!Q31+'[1]NON-LINKED'!Q31</f>
        <v>19199437</v>
      </c>
      <c r="S31" s="214"/>
    </row>
    <row r="32" spans="2:19" ht="18.75" customHeight="1" x14ac:dyDescent="0.3">
      <c r="B32" s="298" t="s">
        <v>46</v>
      </c>
      <c r="C32" s="299"/>
      <c r="D32" s="299"/>
      <c r="E32" s="299"/>
      <c r="F32" s="299"/>
      <c r="G32" s="299"/>
      <c r="H32" s="299"/>
      <c r="I32" s="299"/>
      <c r="J32" s="299"/>
      <c r="K32" s="299"/>
      <c r="L32" s="299"/>
      <c r="M32" s="299"/>
      <c r="N32" s="299"/>
      <c r="O32" s="299"/>
      <c r="P32" s="299"/>
      <c r="Q32" s="300"/>
    </row>
    <row r="33" spans="2:17" ht="18.75" customHeight="1" x14ac:dyDescent="0.3">
      <c r="B33" s="209" t="s">
        <v>47</v>
      </c>
      <c r="C33" s="210">
        <f>+[1]LINKED!C33+'[1]NON-LINKED'!C33</f>
        <v>0</v>
      </c>
      <c r="D33" s="210">
        <f>+[1]LINKED!D33+'[1]NON-LINKED'!D33</f>
        <v>0</v>
      </c>
      <c r="E33" s="210">
        <f>+[1]LINKED!E33+'[1]NON-LINKED'!E33</f>
        <v>0</v>
      </c>
      <c r="F33" s="210">
        <f>+[1]LINKED!F33+'[1]NON-LINKED'!F33</f>
        <v>0</v>
      </c>
      <c r="G33" s="210">
        <f>+[1]LINKED!G33+'[1]NON-LINKED'!G33</f>
        <v>0</v>
      </c>
      <c r="H33" s="210">
        <f>+[1]LINKED!H33+'[1]NON-LINKED'!H33</f>
        <v>0</v>
      </c>
      <c r="I33" s="210">
        <f>+[1]LINKED!I33+'[1]NON-LINKED'!I33</f>
        <v>0</v>
      </c>
      <c r="J33" s="210">
        <f>+[1]LINKED!J33+'[1]NON-LINKED'!J33</f>
        <v>0</v>
      </c>
      <c r="K33" s="210">
        <f>+[1]LINKED!K33+'[1]NON-LINKED'!K33</f>
        <v>0</v>
      </c>
      <c r="L33" s="210">
        <f>+[1]LINKED!L33+'[1]NON-LINKED'!L33</f>
        <v>0</v>
      </c>
      <c r="M33" s="210">
        <f>+[1]LINKED!M33+'[1]NON-LINKED'!M33</f>
        <v>0</v>
      </c>
      <c r="N33" s="210">
        <f>+[1]LINKED!N33+'[1]NON-LINKED'!N33</f>
        <v>0</v>
      </c>
      <c r="O33" s="210">
        <f>+[1]LINKED!O33+'[1]NON-LINKED'!O33</f>
        <v>0</v>
      </c>
      <c r="P33" s="210">
        <f>+[1]LINKED!P33+'[1]NON-LINKED'!P33</f>
        <v>0</v>
      </c>
      <c r="Q33" s="210">
        <f>+[1]LINKED!Q33+'[1]NON-LINKED'!Q33</f>
        <v>0</v>
      </c>
    </row>
    <row r="34" spans="2:17" ht="18.75" customHeight="1" x14ac:dyDescent="0.3">
      <c r="B34" s="209" t="s">
        <v>79</v>
      </c>
      <c r="C34" s="210">
        <f>+[1]LINKED!C34+'[1]NON-LINKED'!C34</f>
        <v>0</v>
      </c>
      <c r="D34" s="210">
        <f>+[1]LINKED!D34+'[1]NON-LINKED'!D34</f>
        <v>0</v>
      </c>
      <c r="E34" s="210">
        <f>+[1]LINKED!E34+'[1]NON-LINKED'!E34</f>
        <v>0</v>
      </c>
      <c r="F34" s="210">
        <f>+[1]LINKED!F34+'[1]NON-LINKED'!F34</f>
        <v>0</v>
      </c>
      <c r="G34" s="210">
        <f>+[1]LINKED!G34+'[1]NON-LINKED'!G34</f>
        <v>0</v>
      </c>
      <c r="H34" s="210">
        <f>+[1]LINKED!H34+'[1]NON-LINKED'!H34</f>
        <v>0</v>
      </c>
      <c r="I34" s="210">
        <f>+[1]LINKED!I34+'[1]NON-LINKED'!I34</f>
        <v>0</v>
      </c>
      <c r="J34" s="210">
        <f>+[1]LINKED!J34+'[1]NON-LINKED'!J34</f>
        <v>0</v>
      </c>
      <c r="K34" s="210">
        <f>+[1]LINKED!K34+'[1]NON-LINKED'!K34</f>
        <v>0</v>
      </c>
      <c r="L34" s="210">
        <f>+[1]LINKED!L34+'[1]NON-LINKED'!L34</f>
        <v>0</v>
      </c>
      <c r="M34" s="210">
        <f>+[1]LINKED!M34+'[1]NON-LINKED'!M34</f>
        <v>0</v>
      </c>
      <c r="N34" s="210">
        <f>+[1]LINKED!N34+'[1]NON-LINKED'!N34</f>
        <v>0</v>
      </c>
      <c r="O34" s="210">
        <f>+[1]LINKED!O34+'[1]NON-LINKED'!O34</f>
        <v>0</v>
      </c>
      <c r="P34" s="210">
        <f>+[1]LINKED!P34+'[1]NON-LINKED'!P34</f>
        <v>0</v>
      </c>
      <c r="Q34" s="210">
        <f>+[1]LINKED!Q34+'[1]NON-LINKED'!Q34</f>
        <v>0</v>
      </c>
    </row>
    <row r="35" spans="2:17" ht="18.75" customHeight="1" x14ac:dyDescent="0.3">
      <c r="B35" s="209" t="s">
        <v>48</v>
      </c>
      <c r="C35" s="210">
        <f>+[1]LINKED!C35+'[1]NON-LINKED'!C35</f>
        <v>0</v>
      </c>
      <c r="D35" s="210">
        <f>+[1]LINKED!D35+'[1]NON-LINKED'!D35</f>
        <v>0</v>
      </c>
      <c r="E35" s="210">
        <f>+[1]LINKED!E35+'[1]NON-LINKED'!E35</f>
        <v>0</v>
      </c>
      <c r="F35" s="210">
        <f>+[1]LINKED!F35+'[1]NON-LINKED'!F35</f>
        <v>0</v>
      </c>
      <c r="G35" s="210">
        <f>+[1]LINKED!G35+'[1]NON-LINKED'!G35</f>
        <v>0</v>
      </c>
      <c r="H35" s="210">
        <f>+[1]LINKED!H35+'[1]NON-LINKED'!H35</f>
        <v>0</v>
      </c>
      <c r="I35" s="210">
        <f>+[1]LINKED!I35+'[1]NON-LINKED'!I35</f>
        <v>0</v>
      </c>
      <c r="J35" s="210">
        <f>+[1]LINKED!J35+'[1]NON-LINKED'!J35</f>
        <v>0</v>
      </c>
      <c r="K35" s="210">
        <f>+[1]LINKED!K35+'[1]NON-LINKED'!K35</f>
        <v>0</v>
      </c>
      <c r="L35" s="210">
        <f>+[1]LINKED!L35+'[1]NON-LINKED'!L35</f>
        <v>0</v>
      </c>
      <c r="M35" s="210">
        <f>+[1]LINKED!M35+'[1]NON-LINKED'!M35</f>
        <v>0</v>
      </c>
      <c r="N35" s="210">
        <f>+[1]LINKED!N35+'[1]NON-LINKED'!N35</f>
        <v>0</v>
      </c>
      <c r="O35" s="210">
        <f>+[1]LINKED!O35+'[1]NON-LINKED'!O35</f>
        <v>0</v>
      </c>
      <c r="P35" s="210">
        <f>+[1]LINKED!P35+'[1]NON-LINKED'!P35</f>
        <v>0</v>
      </c>
      <c r="Q35" s="210">
        <f>+[1]LINKED!Q35+'[1]NON-LINKED'!Q35</f>
        <v>0</v>
      </c>
    </row>
    <row r="36" spans="2:17" ht="18.75" customHeight="1" x14ac:dyDescent="0.3">
      <c r="B36" s="212" t="s">
        <v>45</v>
      </c>
      <c r="C36" s="213">
        <f>SUM(C33:C35)</f>
        <v>0</v>
      </c>
      <c r="D36" s="213">
        <f t="shared" ref="D36:Q36" si="1">SUM(D33:D35)</f>
        <v>0</v>
      </c>
      <c r="E36" s="213">
        <f t="shared" si="1"/>
        <v>0</v>
      </c>
      <c r="F36" s="213">
        <f t="shared" si="1"/>
        <v>0</v>
      </c>
      <c r="G36" s="213">
        <f t="shared" si="1"/>
        <v>0</v>
      </c>
      <c r="H36" s="213">
        <f t="shared" si="1"/>
        <v>0</v>
      </c>
      <c r="I36" s="213">
        <f t="shared" si="1"/>
        <v>0</v>
      </c>
      <c r="J36" s="213">
        <f t="shared" si="1"/>
        <v>0</v>
      </c>
      <c r="K36" s="213">
        <f t="shared" si="1"/>
        <v>0</v>
      </c>
      <c r="L36" s="213">
        <f t="shared" si="1"/>
        <v>0</v>
      </c>
      <c r="M36" s="213">
        <f t="shared" si="1"/>
        <v>0</v>
      </c>
      <c r="N36" s="213">
        <f t="shared" si="1"/>
        <v>0</v>
      </c>
      <c r="O36" s="213">
        <f t="shared" si="1"/>
        <v>0</v>
      </c>
      <c r="P36" s="213">
        <f t="shared" si="1"/>
        <v>0</v>
      </c>
      <c r="Q36" s="213">
        <f t="shared" si="1"/>
        <v>0</v>
      </c>
    </row>
    <row r="37" spans="2:17" ht="18.75" customHeight="1" x14ac:dyDescent="0.3">
      <c r="B37" s="301" t="s">
        <v>50</v>
      </c>
      <c r="C37" s="301"/>
      <c r="D37" s="301"/>
      <c r="E37" s="301"/>
      <c r="F37" s="301"/>
      <c r="G37" s="301"/>
      <c r="H37" s="301"/>
      <c r="I37" s="301"/>
      <c r="J37" s="301"/>
      <c r="K37" s="301"/>
      <c r="L37" s="301"/>
      <c r="M37" s="301"/>
      <c r="N37" s="301"/>
      <c r="O37" s="301"/>
      <c r="P37" s="301"/>
      <c r="Q37" s="301"/>
    </row>
    <row r="38" spans="2:17" ht="21.75" customHeight="1" x14ac:dyDescent="0.3">
      <c r="C38" s="215"/>
      <c r="D38" s="215"/>
      <c r="E38" s="215"/>
      <c r="F38" s="215"/>
      <c r="G38" s="215"/>
      <c r="H38" s="215"/>
      <c r="I38" s="215"/>
      <c r="J38" s="215"/>
      <c r="K38" s="215"/>
      <c r="L38" s="215"/>
      <c r="M38" s="215"/>
      <c r="N38" s="215"/>
      <c r="O38" s="215"/>
      <c r="P38" s="215"/>
      <c r="Q38" s="215"/>
    </row>
    <row r="39" spans="2:17" ht="21.75" customHeight="1" x14ac:dyDescent="0.3">
      <c r="D39" s="214"/>
    </row>
  </sheetData>
  <sheetProtection algorithmName="SHA-512" hashValue="BRfZ1P4OQQq83YnIRDdfEGBsA1h7qxzcApXMrSeYl6S6lhFbl6yaeAULiexqsc0MUYWrmElFdEZNHBUTb6cWCQ==" saltValue="KiqeING1ZYBcLmWG3zRvUw==" spinCount="100000" sheet="1" objects="1" scenarios="1"/>
  <mergeCells count="4">
    <mergeCell ref="B3:Q3"/>
    <mergeCell ref="B5:Q5"/>
    <mergeCell ref="B32:Q32"/>
    <mergeCell ref="B37:Q37"/>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92D050"/>
  </sheetPr>
  <dimension ref="B1:S39"/>
  <sheetViews>
    <sheetView zoomScale="80" zoomScaleNormal="80" workbookViewId="0">
      <selection activeCell="O30" sqref="O30"/>
    </sheetView>
  </sheetViews>
  <sheetFormatPr defaultColWidth="14.36328125" defaultRowHeight="14" x14ac:dyDescent="0.3"/>
  <cols>
    <col min="1" max="1" width="9.6328125" style="202" customWidth="1"/>
    <col min="2" max="2" width="43.54296875" style="202" customWidth="1"/>
    <col min="3" max="16" width="17.90625" style="202" customWidth="1"/>
    <col min="17" max="17" width="17.90625" style="203" customWidth="1"/>
    <col min="18" max="18" width="15.453125" style="202" bestFit="1" customWidth="1"/>
    <col min="19" max="19" width="15.90625" style="202" bestFit="1" customWidth="1"/>
    <col min="20" max="256" width="14.36328125" style="202"/>
    <col min="257" max="257" width="9.6328125" style="202" customWidth="1"/>
    <col min="258" max="258" width="43.54296875" style="202" customWidth="1"/>
    <col min="259" max="273" width="17.90625" style="202" customWidth="1"/>
    <col min="274" max="274" width="15.453125" style="202" bestFit="1" customWidth="1"/>
    <col min="275" max="275" width="15.90625" style="202" bestFit="1" customWidth="1"/>
    <col min="276" max="512" width="14.36328125" style="202"/>
    <col min="513" max="513" width="9.6328125" style="202" customWidth="1"/>
    <col min="514" max="514" width="43.54296875" style="202" customWidth="1"/>
    <col min="515" max="529" width="17.90625" style="202" customWidth="1"/>
    <col min="530" max="530" width="15.453125" style="202" bestFit="1" customWidth="1"/>
    <col min="531" max="531" width="15.90625" style="202" bestFit="1" customWidth="1"/>
    <col min="532" max="768" width="14.36328125" style="202"/>
    <col min="769" max="769" width="9.6328125" style="202" customWidth="1"/>
    <col min="770" max="770" width="43.54296875" style="202" customWidth="1"/>
    <col min="771" max="785" width="17.90625" style="202" customWidth="1"/>
    <col min="786" max="786" width="15.453125" style="202" bestFit="1" customWidth="1"/>
    <col min="787" max="787" width="15.90625" style="202" bestFit="1" customWidth="1"/>
    <col min="788" max="1024" width="14.36328125" style="202"/>
    <col min="1025" max="1025" width="9.6328125" style="202" customWidth="1"/>
    <col min="1026" max="1026" width="43.54296875" style="202" customWidth="1"/>
    <col min="1027" max="1041" width="17.90625" style="202" customWidth="1"/>
    <col min="1042" max="1042" width="15.453125" style="202" bestFit="1" customWidth="1"/>
    <col min="1043" max="1043" width="15.90625" style="202" bestFit="1" customWidth="1"/>
    <col min="1044" max="1280" width="14.36328125" style="202"/>
    <col min="1281" max="1281" width="9.6328125" style="202" customWidth="1"/>
    <col min="1282" max="1282" width="43.54296875" style="202" customWidth="1"/>
    <col min="1283" max="1297" width="17.90625" style="202" customWidth="1"/>
    <col min="1298" max="1298" width="15.453125" style="202" bestFit="1" customWidth="1"/>
    <col min="1299" max="1299" width="15.90625" style="202" bestFit="1" customWidth="1"/>
    <col min="1300" max="1536" width="14.36328125" style="202"/>
    <col min="1537" max="1537" width="9.6328125" style="202" customWidth="1"/>
    <col min="1538" max="1538" width="43.54296875" style="202" customWidth="1"/>
    <col min="1539" max="1553" width="17.90625" style="202" customWidth="1"/>
    <col min="1554" max="1554" width="15.453125" style="202" bestFit="1" customWidth="1"/>
    <col min="1555" max="1555" width="15.90625" style="202" bestFit="1" customWidth="1"/>
    <col min="1556" max="1792" width="14.36328125" style="202"/>
    <col min="1793" max="1793" width="9.6328125" style="202" customWidth="1"/>
    <col min="1794" max="1794" width="43.54296875" style="202" customWidth="1"/>
    <col min="1795" max="1809" width="17.90625" style="202" customWidth="1"/>
    <col min="1810" max="1810" width="15.453125" style="202" bestFit="1" customWidth="1"/>
    <col min="1811" max="1811" width="15.90625" style="202" bestFit="1" customWidth="1"/>
    <col min="1812" max="2048" width="14.36328125" style="202"/>
    <col min="2049" max="2049" width="9.6328125" style="202" customWidth="1"/>
    <col min="2050" max="2050" width="43.54296875" style="202" customWidth="1"/>
    <col min="2051" max="2065" width="17.90625" style="202" customWidth="1"/>
    <col min="2066" max="2066" width="15.453125" style="202" bestFit="1" customWidth="1"/>
    <col min="2067" max="2067" width="15.90625" style="202" bestFit="1" customWidth="1"/>
    <col min="2068" max="2304" width="14.36328125" style="202"/>
    <col min="2305" max="2305" width="9.6328125" style="202" customWidth="1"/>
    <col min="2306" max="2306" width="43.54296875" style="202" customWidth="1"/>
    <col min="2307" max="2321" width="17.90625" style="202" customWidth="1"/>
    <col min="2322" max="2322" width="15.453125" style="202" bestFit="1" customWidth="1"/>
    <col min="2323" max="2323" width="15.90625" style="202" bestFit="1" customWidth="1"/>
    <col min="2324" max="2560" width="14.36328125" style="202"/>
    <col min="2561" max="2561" width="9.6328125" style="202" customWidth="1"/>
    <col min="2562" max="2562" width="43.54296875" style="202" customWidth="1"/>
    <col min="2563" max="2577" width="17.90625" style="202" customWidth="1"/>
    <col min="2578" max="2578" width="15.453125" style="202" bestFit="1" customWidth="1"/>
    <col min="2579" max="2579" width="15.90625" style="202" bestFit="1" customWidth="1"/>
    <col min="2580" max="2816" width="14.36328125" style="202"/>
    <col min="2817" max="2817" width="9.6328125" style="202" customWidth="1"/>
    <col min="2818" max="2818" width="43.54296875" style="202" customWidth="1"/>
    <col min="2819" max="2833" width="17.90625" style="202" customWidth="1"/>
    <col min="2834" max="2834" width="15.453125" style="202" bestFit="1" customWidth="1"/>
    <col min="2835" max="2835" width="15.90625" style="202" bestFit="1" customWidth="1"/>
    <col min="2836" max="3072" width="14.36328125" style="202"/>
    <col min="3073" max="3073" width="9.6328125" style="202" customWidth="1"/>
    <col min="3074" max="3074" width="43.54296875" style="202" customWidth="1"/>
    <col min="3075" max="3089" width="17.90625" style="202" customWidth="1"/>
    <col min="3090" max="3090" width="15.453125" style="202" bestFit="1" customWidth="1"/>
    <col min="3091" max="3091" width="15.90625" style="202" bestFit="1" customWidth="1"/>
    <col min="3092" max="3328" width="14.36328125" style="202"/>
    <col min="3329" max="3329" width="9.6328125" style="202" customWidth="1"/>
    <col min="3330" max="3330" width="43.54296875" style="202" customWidth="1"/>
    <col min="3331" max="3345" width="17.90625" style="202" customWidth="1"/>
    <col min="3346" max="3346" width="15.453125" style="202" bestFit="1" customWidth="1"/>
    <col min="3347" max="3347" width="15.90625" style="202" bestFit="1" customWidth="1"/>
    <col min="3348" max="3584" width="14.36328125" style="202"/>
    <col min="3585" max="3585" width="9.6328125" style="202" customWidth="1"/>
    <col min="3586" max="3586" width="43.54296875" style="202" customWidth="1"/>
    <col min="3587" max="3601" width="17.90625" style="202" customWidth="1"/>
    <col min="3602" max="3602" width="15.453125" style="202" bestFit="1" customWidth="1"/>
    <col min="3603" max="3603" width="15.90625" style="202" bestFit="1" customWidth="1"/>
    <col min="3604" max="3840" width="14.36328125" style="202"/>
    <col min="3841" max="3841" width="9.6328125" style="202" customWidth="1"/>
    <col min="3842" max="3842" width="43.54296875" style="202" customWidth="1"/>
    <col min="3843" max="3857" width="17.90625" style="202" customWidth="1"/>
    <col min="3858" max="3858" width="15.453125" style="202" bestFit="1" customWidth="1"/>
    <col min="3859" max="3859" width="15.90625" style="202" bestFit="1" customWidth="1"/>
    <col min="3860" max="4096" width="14.36328125" style="202"/>
    <col min="4097" max="4097" width="9.6328125" style="202" customWidth="1"/>
    <col min="4098" max="4098" width="43.54296875" style="202" customWidth="1"/>
    <col min="4099" max="4113" width="17.90625" style="202" customWidth="1"/>
    <col min="4114" max="4114" width="15.453125" style="202" bestFit="1" customWidth="1"/>
    <col min="4115" max="4115" width="15.90625" style="202" bestFit="1" customWidth="1"/>
    <col min="4116" max="4352" width="14.36328125" style="202"/>
    <col min="4353" max="4353" width="9.6328125" style="202" customWidth="1"/>
    <col min="4354" max="4354" width="43.54296875" style="202" customWidth="1"/>
    <col min="4355" max="4369" width="17.90625" style="202" customWidth="1"/>
    <col min="4370" max="4370" width="15.453125" style="202" bestFit="1" customWidth="1"/>
    <col min="4371" max="4371" width="15.90625" style="202" bestFit="1" customWidth="1"/>
    <col min="4372" max="4608" width="14.36328125" style="202"/>
    <col min="4609" max="4609" width="9.6328125" style="202" customWidth="1"/>
    <col min="4610" max="4610" width="43.54296875" style="202" customWidth="1"/>
    <col min="4611" max="4625" width="17.90625" style="202" customWidth="1"/>
    <col min="4626" max="4626" width="15.453125" style="202" bestFit="1" customWidth="1"/>
    <col min="4627" max="4627" width="15.90625" style="202" bestFit="1" customWidth="1"/>
    <col min="4628" max="4864" width="14.36328125" style="202"/>
    <col min="4865" max="4865" width="9.6328125" style="202" customWidth="1"/>
    <col min="4866" max="4866" width="43.54296875" style="202" customWidth="1"/>
    <col min="4867" max="4881" width="17.90625" style="202" customWidth="1"/>
    <col min="4882" max="4882" width="15.453125" style="202" bestFit="1" customWidth="1"/>
    <col min="4883" max="4883" width="15.90625" style="202" bestFit="1" customWidth="1"/>
    <col min="4884" max="5120" width="14.36328125" style="202"/>
    <col min="5121" max="5121" width="9.6328125" style="202" customWidth="1"/>
    <col min="5122" max="5122" width="43.54296875" style="202" customWidth="1"/>
    <col min="5123" max="5137" width="17.90625" style="202" customWidth="1"/>
    <col min="5138" max="5138" width="15.453125" style="202" bestFit="1" customWidth="1"/>
    <col min="5139" max="5139" width="15.90625" style="202" bestFit="1" customWidth="1"/>
    <col min="5140" max="5376" width="14.36328125" style="202"/>
    <col min="5377" max="5377" width="9.6328125" style="202" customWidth="1"/>
    <col min="5378" max="5378" width="43.54296875" style="202" customWidth="1"/>
    <col min="5379" max="5393" width="17.90625" style="202" customWidth="1"/>
    <col min="5394" max="5394" width="15.453125" style="202" bestFit="1" customWidth="1"/>
    <col min="5395" max="5395" width="15.90625" style="202" bestFit="1" customWidth="1"/>
    <col min="5396" max="5632" width="14.36328125" style="202"/>
    <col min="5633" max="5633" width="9.6328125" style="202" customWidth="1"/>
    <col min="5634" max="5634" width="43.54296875" style="202" customWidth="1"/>
    <col min="5635" max="5649" width="17.90625" style="202" customWidth="1"/>
    <col min="5650" max="5650" width="15.453125" style="202" bestFit="1" customWidth="1"/>
    <col min="5651" max="5651" width="15.90625" style="202" bestFit="1" customWidth="1"/>
    <col min="5652" max="5888" width="14.36328125" style="202"/>
    <col min="5889" max="5889" width="9.6328125" style="202" customWidth="1"/>
    <col min="5890" max="5890" width="43.54296875" style="202" customWidth="1"/>
    <col min="5891" max="5905" width="17.90625" style="202" customWidth="1"/>
    <col min="5906" max="5906" width="15.453125" style="202" bestFit="1" customWidth="1"/>
    <col min="5907" max="5907" width="15.90625" style="202" bestFit="1" customWidth="1"/>
    <col min="5908" max="6144" width="14.36328125" style="202"/>
    <col min="6145" max="6145" width="9.6328125" style="202" customWidth="1"/>
    <col min="6146" max="6146" width="43.54296875" style="202" customWidth="1"/>
    <col min="6147" max="6161" width="17.90625" style="202" customWidth="1"/>
    <col min="6162" max="6162" width="15.453125" style="202" bestFit="1" customWidth="1"/>
    <col min="6163" max="6163" width="15.90625" style="202" bestFit="1" customWidth="1"/>
    <col min="6164" max="6400" width="14.36328125" style="202"/>
    <col min="6401" max="6401" width="9.6328125" style="202" customWidth="1"/>
    <col min="6402" max="6402" width="43.54296875" style="202" customWidth="1"/>
    <col min="6403" max="6417" width="17.90625" style="202" customWidth="1"/>
    <col min="6418" max="6418" width="15.453125" style="202" bestFit="1" customWidth="1"/>
    <col min="6419" max="6419" width="15.90625" style="202" bestFit="1" customWidth="1"/>
    <col min="6420" max="6656" width="14.36328125" style="202"/>
    <col min="6657" max="6657" width="9.6328125" style="202" customWidth="1"/>
    <col min="6658" max="6658" width="43.54296875" style="202" customWidth="1"/>
    <col min="6659" max="6673" width="17.90625" style="202" customWidth="1"/>
    <col min="6674" max="6674" width="15.453125" style="202" bestFit="1" customWidth="1"/>
    <col min="6675" max="6675" width="15.90625" style="202" bestFit="1" customWidth="1"/>
    <col min="6676" max="6912" width="14.36328125" style="202"/>
    <col min="6913" max="6913" width="9.6328125" style="202" customWidth="1"/>
    <col min="6914" max="6914" width="43.54296875" style="202" customWidth="1"/>
    <col min="6915" max="6929" width="17.90625" style="202" customWidth="1"/>
    <col min="6930" max="6930" width="15.453125" style="202" bestFit="1" customWidth="1"/>
    <col min="6931" max="6931" width="15.90625" style="202" bestFit="1" customWidth="1"/>
    <col min="6932" max="7168" width="14.36328125" style="202"/>
    <col min="7169" max="7169" width="9.6328125" style="202" customWidth="1"/>
    <col min="7170" max="7170" width="43.54296875" style="202" customWidth="1"/>
    <col min="7171" max="7185" width="17.90625" style="202" customWidth="1"/>
    <col min="7186" max="7186" width="15.453125" style="202" bestFit="1" customWidth="1"/>
    <col min="7187" max="7187" width="15.90625" style="202" bestFit="1" customWidth="1"/>
    <col min="7188" max="7424" width="14.36328125" style="202"/>
    <col min="7425" max="7425" width="9.6328125" style="202" customWidth="1"/>
    <col min="7426" max="7426" width="43.54296875" style="202" customWidth="1"/>
    <col min="7427" max="7441" width="17.90625" style="202" customWidth="1"/>
    <col min="7442" max="7442" width="15.453125" style="202" bestFit="1" customWidth="1"/>
    <col min="7443" max="7443" width="15.90625" style="202" bestFit="1" customWidth="1"/>
    <col min="7444" max="7680" width="14.36328125" style="202"/>
    <col min="7681" max="7681" width="9.6328125" style="202" customWidth="1"/>
    <col min="7682" max="7682" width="43.54296875" style="202" customWidth="1"/>
    <col min="7683" max="7697" width="17.90625" style="202" customWidth="1"/>
    <col min="7698" max="7698" width="15.453125" style="202" bestFit="1" customWidth="1"/>
    <col min="7699" max="7699" width="15.90625" style="202" bestFit="1" customWidth="1"/>
    <col min="7700" max="7936" width="14.36328125" style="202"/>
    <col min="7937" max="7937" width="9.6328125" style="202" customWidth="1"/>
    <col min="7938" max="7938" width="43.54296875" style="202" customWidth="1"/>
    <col min="7939" max="7953" width="17.90625" style="202" customWidth="1"/>
    <col min="7954" max="7954" width="15.453125" style="202" bestFit="1" customWidth="1"/>
    <col min="7955" max="7955" width="15.90625" style="202" bestFit="1" customWidth="1"/>
    <col min="7956" max="8192" width="14.36328125" style="202"/>
    <col min="8193" max="8193" width="9.6328125" style="202" customWidth="1"/>
    <col min="8194" max="8194" width="43.54296875" style="202" customWidth="1"/>
    <col min="8195" max="8209" width="17.90625" style="202" customWidth="1"/>
    <col min="8210" max="8210" width="15.453125" style="202" bestFit="1" customWidth="1"/>
    <col min="8211" max="8211" width="15.90625" style="202" bestFit="1" customWidth="1"/>
    <col min="8212" max="8448" width="14.36328125" style="202"/>
    <col min="8449" max="8449" width="9.6328125" style="202" customWidth="1"/>
    <col min="8450" max="8450" width="43.54296875" style="202" customWidth="1"/>
    <col min="8451" max="8465" width="17.90625" style="202" customWidth="1"/>
    <col min="8466" max="8466" width="15.453125" style="202" bestFit="1" customWidth="1"/>
    <col min="8467" max="8467" width="15.90625" style="202" bestFit="1" customWidth="1"/>
    <col min="8468" max="8704" width="14.36328125" style="202"/>
    <col min="8705" max="8705" width="9.6328125" style="202" customWidth="1"/>
    <col min="8706" max="8706" width="43.54296875" style="202" customWidth="1"/>
    <col min="8707" max="8721" width="17.90625" style="202" customWidth="1"/>
    <col min="8722" max="8722" width="15.453125" style="202" bestFit="1" customWidth="1"/>
    <col min="8723" max="8723" width="15.90625" style="202" bestFit="1" customWidth="1"/>
    <col min="8724" max="8960" width="14.36328125" style="202"/>
    <col min="8961" max="8961" width="9.6328125" style="202" customWidth="1"/>
    <col min="8962" max="8962" width="43.54296875" style="202" customWidth="1"/>
    <col min="8963" max="8977" width="17.90625" style="202" customWidth="1"/>
    <col min="8978" max="8978" width="15.453125" style="202" bestFit="1" customWidth="1"/>
    <col min="8979" max="8979" width="15.90625" style="202" bestFit="1" customWidth="1"/>
    <col min="8980" max="9216" width="14.36328125" style="202"/>
    <col min="9217" max="9217" width="9.6328125" style="202" customWidth="1"/>
    <col min="9218" max="9218" width="43.54296875" style="202" customWidth="1"/>
    <col min="9219" max="9233" width="17.90625" style="202" customWidth="1"/>
    <col min="9234" max="9234" width="15.453125" style="202" bestFit="1" customWidth="1"/>
    <col min="9235" max="9235" width="15.90625" style="202" bestFit="1" customWidth="1"/>
    <col min="9236" max="9472" width="14.36328125" style="202"/>
    <col min="9473" max="9473" width="9.6328125" style="202" customWidth="1"/>
    <col min="9474" max="9474" width="43.54296875" style="202" customWidth="1"/>
    <col min="9475" max="9489" width="17.90625" style="202" customWidth="1"/>
    <col min="9490" max="9490" width="15.453125" style="202" bestFit="1" customWidth="1"/>
    <col min="9491" max="9491" width="15.90625" style="202" bestFit="1" customWidth="1"/>
    <col min="9492" max="9728" width="14.36328125" style="202"/>
    <col min="9729" max="9729" width="9.6328125" style="202" customWidth="1"/>
    <col min="9730" max="9730" width="43.54296875" style="202" customWidth="1"/>
    <col min="9731" max="9745" width="17.90625" style="202" customWidth="1"/>
    <col min="9746" max="9746" width="15.453125" style="202" bestFit="1" customWidth="1"/>
    <col min="9747" max="9747" width="15.90625" style="202" bestFit="1" customWidth="1"/>
    <col min="9748" max="9984" width="14.36328125" style="202"/>
    <col min="9985" max="9985" width="9.6328125" style="202" customWidth="1"/>
    <col min="9986" max="9986" width="43.54296875" style="202" customWidth="1"/>
    <col min="9987" max="10001" width="17.90625" style="202" customWidth="1"/>
    <col min="10002" max="10002" width="15.453125" style="202" bestFit="1" customWidth="1"/>
    <col min="10003" max="10003" width="15.90625" style="202" bestFit="1" customWidth="1"/>
    <col min="10004" max="10240" width="14.36328125" style="202"/>
    <col min="10241" max="10241" width="9.6328125" style="202" customWidth="1"/>
    <col min="10242" max="10242" width="43.54296875" style="202" customWidth="1"/>
    <col min="10243" max="10257" width="17.90625" style="202" customWidth="1"/>
    <col min="10258" max="10258" width="15.453125" style="202" bestFit="1" customWidth="1"/>
    <col min="10259" max="10259" width="15.90625" style="202" bestFit="1" customWidth="1"/>
    <col min="10260" max="10496" width="14.36328125" style="202"/>
    <col min="10497" max="10497" width="9.6328125" style="202" customWidth="1"/>
    <col min="10498" max="10498" width="43.54296875" style="202" customWidth="1"/>
    <col min="10499" max="10513" width="17.90625" style="202" customWidth="1"/>
    <col min="10514" max="10514" width="15.453125" style="202" bestFit="1" customWidth="1"/>
    <col min="10515" max="10515" width="15.90625" style="202" bestFit="1" customWidth="1"/>
    <col min="10516" max="10752" width="14.36328125" style="202"/>
    <col min="10753" max="10753" width="9.6328125" style="202" customWidth="1"/>
    <col min="10754" max="10754" width="43.54296875" style="202" customWidth="1"/>
    <col min="10755" max="10769" width="17.90625" style="202" customWidth="1"/>
    <col min="10770" max="10770" width="15.453125" style="202" bestFit="1" customWidth="1"/>
    <col min="10771" max="10771" width="15.90625" style="202" bestFit="1" customWidth="1"/>
    <col min="10772" max="11008" width="14.36328125" style="202"/>
    <col min="11009" max="11009" width="9.6328125" style="202" customWidth="1"/>
    <col min="11010" max="11010" width="43.54296875" style="202" customWidth="1"/>
    <col min="11011" max="11025" width="17.90625" style="202" customWidth="1"/>
    <col min="11026" max="11026" width="15.453125" style="202" bestFit="1" customWidth="1"/>
    <col min="11027" max="11027" width="15.90625" style="202" bestFit="1" customWidth="1"/>
    <col min="11028" max="11264" width="14.36328125" style="202"/>
    <col min="11265" max="11265" width="9.6328125" style="202" customWidth="1"/>
    <col min="11266" max="11266" width="43.54296875" style="202" customWidth="1"/>
    <col min="11267" max="11281" width="17.90625" style="202" customWidth="1"/>
    <col min="11282" max="11282" width="15.453125" style="202" bestFit="1" customWidth="1"/>
    <col min="11283" max="11283" width="15.90625" style="202" bestFit="1" customWidth="1"/>
    <col min="11284" max="11520" width="14.36328125" style="202"/>
    <col min="11521" max="11521" width="9.6328125" style="202" customWidth="1"/>
    <col min="11522" max="11522" width="43.54296875" style="202" customWidth="1"/>
    <col min="11523" max="11537" width="17.90625" style="202" customWidth="1"/>
    <col min="11538" max="11538" width="15.453125" style="202" bestFit="1" customWidth="1"/>
    <col min="11539" max="11539" width="15.90625" style="202" bestFit="1" customWidth="1"/>
    <col min="11540" max="11776" width="14.36328125" style="202"/>
    <col min="11777" max="11777" width="9.6328125" style="202" customWidth="1"/>
    <col min="11778" max="11778" width="43.54296875" style="202" customWidth="1"/>
    <col min="11779" max="11793" width="17.90625" style="202" customWidth="1"/>
    <col min="11794" max="11794" width="15.453125" style="202" bestFit="1" customWidth="1"/>
    <col min="11795" max="11795" width="15.90625" style="202" bestFit="1" customWidth="1"/>
    <col min="11796" max="12032" width="14.36328125" style="202"/>
    <col min="12033" max="12033" width="9.6328125" style="202" customWidth="1"/>
    <col min="12034" max="12034" width="43.54296875" style="202" customWidth="1"/>
    <col min="12035" max="12049" width="17.90625" style="202" customWidth="1"/>
    <col min="12050" max="12050" width="15.453125" style="202" bestFit="1" customWidth="1"/>
    <col min="12051" max="12051" width="15.90625" style="202" bestFit="1" customWidth="1"/>
    <col min="12052" max="12288" width="14.36328125" style="202"/>
    <col min="12289" max="12289" width="9.6328125" style="202" customWidth="1"/>
    <col min="12290" max="12290" width="43.54296875" style="202" customWidth="1"/>
    <col min="12291" max="12305" width="17.90625" style="202" customWidth="1"/>
    <col min="12306" max="12306" width="15.453125" style="202" bestFit="1" customWidth="1"/>
    <col min="12307" max="12307" width="15.90625" style="202" bestFit="1" customWidth="1"/>
    <col min="12308" max="12544" width="14.36328125" style="202"/>
    <col min="12545" max="12545" width="9.6328125" style="202" customWidth="1"/>
    <col min="12546" max="12546" width="43.54296875" style="202" customWidth="1"/>
    <col min="12547" max="12561" width="17.90625" style="202" customWidth="1"/>
    <col min="12562" max="12562" width="15.453125" style="202" bestFit="1" customWidth="1"/>
    <col min="12563" max="12563" width="15.90625" style="202" bestFit="1" customWidth="1"/>
    <col min="12564" max="12800" width="14.36328125" style="202"/>
    <col min="12801" max="12801" width="9.6328125" style="202" customWidth="1"/>
    <col min="12802" max="12802" width="43.54296875" style="202" customWidth="1"/>
    <col min="12803" max="12817" width="17.90625" style="202" customWidth="1"/>
    <col min="12818" max="12818" width="15.453125" style="202" bestFit="1" customWidth="1"/>
    <col min="12819" max="12819" width="15.90625" style="202" bestFit="1" customWidth="1"/>
    <col min="12820" max="13056" width="14.36328125" style="202"/>
    <col min="13057" max="13057" width="9.6328125" style="202" customWidth="1"/>
    <col min="13058" max="13058" width="43.54296875" style="202" customWidth="1"/>
    <col min="13059" max="13073" width="17.90625" style="202" customWidth="1"/>
    <col min="13074" max="13074" width="15.453125" style="202" bestFit="1" customWidth="1"/>
    <col min="13075" max="13075" width="15.90625" style="202" bestFit="1" customWidth="1"/>
    <col min="13076" max="13312" width="14.36328125" style="202"/>
    <col min="13313" max="13313" width="9.6328125" style="202" customWidth="1"/>
    <col min="13314" max="13314" width="43.54296875" style="202" customWidth="1"/>
    <col min="13315" max="13329" width="17.90625" style="202" customWidth="1"/>
    <col min="13330" max="13330" width="15.453125" style="202" bestFit="1" customWidth="1"/>
    <col min="13331" max="13331" width="15.90625" style="202" bestFit="1" customWidth="1"/>
    <col min="13332" max="13568" width="14.36328125" style="202"/>
    <col min="13569" max="13569" width="9.6328125" style="202" customWidth="1"/>
    <col min="13570" max="13570" width="43.54296875" style="202" customWidth="1"/>
    <col min="13571" max="13585" width="17.90625" style="202" customWidth="1"/>
    <col min="13586" max="13586" width="15.453125" style="202" bestFit="1" customWidth="1"/>
    <col min="13587" max="13587" width="15.90625" style="202" bestFit="1" customWidth="1"/>
    <col min="13588" max="13824" width="14.36328125" style="202"/>
    <col min="13825" max="13825" width="9.6328125" style="202" customWidth="1"/>
    <col min="13826" max="13826" width="43.54296875" style="202" customWidth="1"/>
    <col min="13827" max="13841" width="17.90625" style="202" customWidth="1"/>
    <col min="13842" max="13842" width="15.453125" style="202" bestFit="1" customWidth="1"/>
    <col min="13843" max="13843" width="15.90625" style="202" bestFit="1" customWidth="1"/>
    <col min="13844" max="14080" width="14.36328125" style="202"/>
    <col min="14081" max="14081" width="9.6328125" style="202" customWidth="1"/>
    <col min="14082" max="14082" width="43.54296875" style="202" customWidth="1"/>
    <col min="14083" max="14097" width="17.90625" style="202" customWidth="1"/>
    <col min="14098" max="14098" width="15.453125" style="202" bestFit="1" customWidth="1"/>
    <col min="14099" max="14099" width="15.90625" style="202" bestFit="1" customWidth="1"/>
    <col min="14100" max="14336" width="14.36328125" style="202"/>
    <col min="14337" max="14337" width="9.6328125" style="202" customWidth="1"/>
    <col min="14338" max="14338" width="43.54296875" style="202" customWidth="1"/>
    <col min="14339" max="14353" width="17.90625" style="202" customWidth="1"/>
    <col min="14354" max="14354" width="15.453125" style="202" bestFit="1" customWidth="1"/>
    <col min="14355" max="14355" width="15.90625" style="202" bestFit="1" customWidth="1"/>
    <col min="14356" max="14592" width="14.36328125" style="202"/>
    <col min="14593" max="14593" width="9.6328125" style="202" customWidth="1"/>
    <col min="14594" max="14594" width="43.54296875" style="202" customWidth="1"/>
    <col min="14595" max="14609" width="17.90625" style="202" customWidth="1"/>
    <col min="14610" max="14610" width="15.453125" style="202" bestFit="1" customWidth="1"/>
    <col min="14611" max="14611" width="15.90625" style="202" bestFit="1" customWidth="1"/>
    <col min="14612" max="14848" width="14.36328125" style="202"/>
    <col min="14849" max="14849" width="9.6328125" style="202" customWidth="1"/>
    <col min="14850" max="14850" width="43.54296875" style="202" customWidth="1"/>
    <col min="14851" max="14865" width="17.90625" style="202" customWidth="1"/>
    <col min="14866" max="14866" width="15.453125" style="202" bestFit="1" customWidth="1"/>
    <col min="14867" max="14867" width="15.90625" style="202" bestFit="1" customWidth="1"/>
    <col min="14868" max="15104" width="14.36328125" style="202"/>
    <col min="15105" max="15105" width="9.6328125" style="202" customWidth="1"/>
    <col min="15106" max="15106" width="43.54296875" style="202" customWidth="1"/>
    <col min="15107" max="15121" width="17.90625" style="202" customWidth="1"/>
    <col min="15122" max="15122" width="15.453125" style="202" bestFit="1" customWidth="1"/>
    <col min="15123" max="15123" width="15.90625" style="202" bestFit="1" customWidth="1"/>
    <col min="15124" max="15360" width="14.36328125" style="202"/>
    <col min="15361" max="15361" width="9.6328125" style="202" customWidth="1"/>
    <col min="15362" max="15362" width="43.54296875" style="202" customWidth="1"/>
    <col min="15363" max="15377" width="17.90625" style="202" customWidth="1"/>
    <col min="15378" max="15378" width="15.453125" style="202" bestFit="1" customWidth="1"/>
    <col min="15379" max="15379" width="15.90625" style="202" bestFit="1" customWidth="1"/>
    <col min="15380" max="15616" width="14.36328125" style="202"/>
    <col min="15617" max="15617" width="9.6328125" style="202" customWidth="1"/>
    <col min="15618" max="15618" width="43.54296875" style="202" customWidth="1"/>
    <col min="15619" max="15633" width="17.90625" style="202" customWidth="1"/>
    <col min="15634" max="15634" width="15.453125" style="202" bestFit="1" customWidth="1"/>
    <col min="15635" max="15635" width="15.90625" style="202" bestFit="1" customWidth="1"/>
    <col min="15636" max="15872" width="14.36328125" style="202"/>
    <col min="15873" max="15873" width="9.6328125" style="202" customWidth="1"/>
    <col min="15874" max="15874" width="43.54296875" style="202" customWidth="1"/>
    <col min="15875" max="15889" width="17.90625" style="202" customWidth="1"/>
    <col min="15890" max="15890" width="15.453125" style="202" bestFit="1" customWidth="1"/>
    <col min="15891" max="15891" width="15.90625" style="202" bestFit="1" customWidth="1"/>
    <col min="15892" max="16128" width="14.36328125" style="202"/>
    <col min="16129" max="16129" width="9.6328125" style="202" customWidth="1"/>
    <col min="16130" max="16130" width="43.54296875" style="202" customWidth="1"/>
    <col min="16131" max="16145" width="17.90625" style="202" customWidth="1"/>
    <col min="16146" max="16146" width="15.453125" style="202" bestFit="1" customWidth="1"/>
    <col min="16147" max="16147" width="15.90625" style="202" bestFit="1" customWidth="1"/>
    <col min="16148" max="16384" width="14.36328125" style="202"/>
  </cols>
  <sheetData>
    <row r="1" spans="2:17" ht="15.75" customHeight="1" x14ac:dyDescent="0.3"/>
    <row r="2" spans="2:17" ht="15.75" customHeight="1" x14ac:dyDescent="0.3"/>
    <row r="3" spans="2:17" ht="18.75" customHeight="1" x14ac:dyDescent="0.3">
      <c r="B3" s="297" t="s">
        <v>322</v>
      </c>
      <c r="C3" s="297"/>
      <c r="D3" s="297"/>
      <c r="E3" s="297"/>
      <c r="F3" s="297"/>
      <c r="G3" s="297"/>
      <c r="H3" s="297"/>
      <c r="I3" s="297"/>
      <c r="J3" s="297"/>
      <c r="K3" s="297"/>
      <c r="L3" s="297"/>
      <c r="M3" s="297"/>
      <c r="N3" s="297"/>
      <c r="O3" s="297"/>
      <c r="P3" s="297"/>
      <c r="Q3" s="297"/>
    </row>
    <row r="4" spans="2:17" s="208" customFormat="1" ht="15.75" customHeight="1" x14ac:dyDescent="0.3">
      <c r="B4" s="204" t="s">
        <v>0</v>
      </c>
      <c r="C4" s="205" t="s">
        <v>66</v>
      </c>
      <c r="D4" s="205" t="s">
        <v>67</v>
      </c>
      <c r="E4" s="205" t="s">
        <v>68</v>
      </c>
      <c r="F4" s="205" t="s">
        <v>69</v>
      </c>
      <c r="G4" s="205" t="s">
        <v>70</v>
      </c>
      <c r="H4" s="205" t="s">
        <v>87</v>
      </c>
      <c r="I4" s="206" t="s">
        <v>71</v>
      </c>
      <c r="J4" s="205" t="s">
        <v>72</v>
      </c>
      <c r="K4" s="207" t="s">
        <v>73</v>
      </c>
      <c r="L4" s="207" t="s">
        <v>74</v>
      </c>
      <c r="M4" s="207" t="s">
        <v>75</v>
      </c>
      <c r="N4" s="207" t="s">
        <v>2</v>
      </c>
      <c r="O4" s="207" t="s">
        <v>76</v>
      </c>
      <c r="P4" s="207" t="s">
        <v>77</v>
      </c>
      <c r="Q4" s="207" t="s">
        <v>78</v>
      </c>
    </row>
    <row r="5" spans="2:17" ht="15" customHeight="1" x14ac:dyDescent="0.3">
      <c r="B5" s="298" t="s">
        <v>16</v>
      </c>
      <c r="C5" s="299"/>
      <c r="D5" s="299"/>
      <c r="E5" s="299"/>
      <c r="F5" s="299"/>
      <c r="G5" s="299"/>
      <c r="H5" s="299"/>
      <c r="I5" s="299"/>
      <c r="J5" s="299"/>
      <c r="K5" s="299"/>
      <c r="L5" s="299"/>
      <c r="M5" s="299"/>
      <c r="N5" s="299"/>
      <c r="O5" s="299"/>
      <c r="P5" s="299"/>
      <c r="Q5" s="300"/>
    </row>
    <row r="6" spans="2:17" ht="18.75" customHeight="1" x14ac:dyDescent="0.3">
      <c r="B6" s="209" t="s">
        <v>51</v>
      </c>
      <c r="C6" s="210">
        <v>104011</v>
      </c>
      <c r="D6" s="210">
        <v>37662</v>
      </c>
      <c r="E6" s="210">
        <v>37662</v>
      </c>
      <c r="F6" s="210">
        <v>0</v>
      </c>
      <c r="G6" s="210">
        <v>14310</v>
      </c>
      <c r="H6" s="210">
        <v>14310</v>
      </c>
      <c r="I6" s="210">
        <v>0</v>
      </c>
      <c r="J6" s="210">
        <v>0</v>
      </c>
      <c r="K6" s="210">
        <v>0</v>
      </c>
      <c r="L6" s="210">
        <v>0</v>
      </c>
      <c r="M6" s="210">
        <v>0</v>
      </c>
      <c r="N6" s="210">
        <v>0</v>
      </c>
      <c r="O6" s="210">
        <v>0</v>
      </c>
      <c r="P6" s="210">
        <v>0</v>
      </c>
      <c r="Q6" s="211">
        <v>127363</v>
      </c>
    </row>
    <row r="7" spans="2:17" ht="18.75" customHeight="1" x14ac:dyDescent="0.3">
      <c r="B7" s="209" t="s">
        <v>144</v>
      </c>
      <c r="C7" s="210">
        <v>0</v>
      </c>
      <c r="D7" s="210">
        <v>0</v>
      </c>
      <c r="E7" s="210">
        <v>0</v>
      </c>
      <c r="F7" s="210">
        <v>0</v>
      </c>
      <c r="G7" s="210">
        <v>0</v>
      </c>
      <c r="H7" s="210">
        <v>0</v>
      </c>
      <c r="I7" s="210">
        <v>0</v>
      </c>
      <c r="J7" s="210">
        <v>0</v>
      </c>
      <c r="K7" s="210">
        <v>0</v>
      </c>
      <c r="L7" s="210">
        <v>0</v>
      </c>
      <c r="M7" s="210">
        <v>0</v>
      </c>
      <c r="N7" s="210">
        <v>0</v>
      </c>
      <c r="O7" s="210">
        <v>0</v>
      </c>
      <c r="P7" s="210">
        <v>0</v>
      </c>
      <c r="Q7" s="211">
        <v>0</v>
      </c>
    </row>
    <row r="8" spans="2:17" ht="18.75" customHeight="1" x14ac:dyDescent="0.3">
      <c r="B8" s="209" t="s">
        <v>153</v>
      </c>
      <c r="C8" s="210">
        <v>0</v>
      </c>
      <c r="D8" s="210">
        <v>0</v>
      </c>
      <c r="E8" s="210">
        <v>0</v>
      </c>
      <c r="F8" s="210">
        <v>0</v>
      </c>
      <c r="G8" s="210">
        <v>0</v>
      </c>
      <c r="H8" s="210">
        <v>0</v>
      </c>
      <c r="I8" s="210">
        <v>0</v>
      </c>
      <c r="J8" s="210">
        <v>0</v>
      </c>
      <c r="K8" s="210">
        <v>0</v>
      </c>
      <c r="L8" s="210">
        <v>0</v>
      </c>
      <c r="M8" s="210">
        <v>0</v>
      </c>
      <c r="N8" s="210">
        <v>0</v>
      </c>
      <c r="O8" s="210">
        <v>0</v>
      </c>
      <c r="P8" s="210">
        <v>0</v>
      </c>
      <c r="Q8" s="211">
        <v>0</v>
      </c>
    </row>
    <row r="9" spans="2:17" ht="18.75" customHeight="1" x14ac:dyDescent="0.3">
      <c r="B9" s="209" t="s">
        <v>52</v>
      </c>
      <c r="C9" s="210">
        <v>0</v>
      </c>
      <c r="D9" s="210">
        <v>0</v>
      </c>
      <c r="E9" s="210">
        <v>0</v>
      </c>
      <c r="F9" s="210">
        <v>0</v>
      </c>
      <c r="G9" s="210">
        <v>0</v>
      </c>
      <c r="H9" s="210">
        <v>0</v>
      </c>
      <c r="I9" s="210">
        <v>0</v>
      </c>
      <c r="J9" s="210">
        <v>0</v>
      </c>
      <c r="K9" s="210">
        <v>0</v>
      </c>
      <c r="L9" s="210">
        <v>0</v>
      </c>
      <c r="M9" s="210">
        <v>0</v>
      </c>
      <c r="N9" s="210">
        <v>0</v>
      </c>
      <c r="O9" s="210">
        <v>0</v>
      </c>
      <c r="P9" s="210">
        <v>0</v>
      </c>
      <c r="Q9" s="211">
        <v>0</v>
      </c>
    </row>
    <row r="10" spans="2:17" ht="18.75" customHeight="1" x14ac:dyDescent="0.3">
      <c r="B10" s="209" t="s">
        <v>53</v>
      </c>
      <c r="C10" s="210">
        <v>0</v>
      </c>
      <c r="D10" s="210">
        <v>0</v>
      </c>
      <c r="E10" s="210">
        <v>0</v>
      </c>
      <c r="F10" s="210">
        <v>0</v>
      </c>
      <c r="G10" s="210">
        <v>0</v>
      </c>
      <c r="H10" s="210">
        <v>0</v>
      </c>
      <c r="I10" s="210">
        <v>0</v>
      </c>
      <c r="J10" s="210">
        <v>0</v>
      </c>
      <c r="K10" s="210">
        <v>0</v>
      </c>
      <c r="L10" s="210">
        <v>0</v>
      </c>
      <c r="M10" s="210">
        <v>0</v>
      </c>
      <c r="N10" s="210">
        <v>0</v>
      </c>
      <c r="O10" s="210">
        <v>0</v>
      </c>
      <c r="P10" s="210">
        <v>0</v>
      </c>
      <c r="Q10" s="211">
        <v>0</v>
      </c>
    </row>
    <row r="11" spans="2:17" ht="18.75" customHeight="1" x14ac:dyDescent="0.3">
      <c r="B11" s="209" t="s">
        <v>22</v>
      </c>
      <c r="C11" s="210">
        <v>0</v>
      </c>
      <c r="D11" s="210">
        <v>0</v>
      </c>
      <c r="E11" s="210">
        <v>0</v>
      </c>
      <c r="F11" s="210">
        <v>0</v>
      </c>
      <c r="G11" s="210">
        <v>0</v>
      </c>
      <c r="H11" s="210">
        <v>0</v>
      </c>
      <c r="I11" s="210">
        <v>0</v>
      </c>
      <c r="J11" s="210">
        <v>0</v>
      </c>
      <c r="K11" s="210">
        <v>0</v>
      </c>
      <c r="L11" s="210">
        <v>0</v>
      </c>
      <c r="M11" s="210">
        <v>0</v>
      </c>
      <c r="N11" s="210">
        <v>0</v>
      </c>
      <c r="O11" s="210">
        <v>0</v>
      </c>
      <c r="P11" s="210">
        <v>0</v>
      </c>
      <c r="Q11" s="211">
        <v>0</v>
      </c>
    </row>
    <row r="12" spans="2:17" ht="18.75" customHeight="1" x14ac:dyDescent="0.3">
      <c r="B12" s="209" t="s">
        <v>55</v>
      </c>
      <c r="C12" s="210">
        <v>0</v>
      </c>
      <c r="D12" s="210">
        <v>0</v>
      </c>
      <c r="E12" s="210">
        <v>0</v>
      </c>
      <c r="F12" s="210">
        <v>0</v>
      </c>
      <c r="G12" s="210">
        <v>0</v>
      </c>
      <c r="H12" s="210">
        <v>0</v>
      </c>
      <c r="I12" s="210">
        <v>0</v>
      </c>
      <c r="J12" s="210">
        <v>0</v>
      </c>
      <c r="K12" s="210">
        <v>0</v>
      </c>
      <c r="L12" s="210">
        <v>0</v>
      </c>
      <c r="M12" s="210">
        <v>0</v>
      </c>
      <c r="N12" s="210">
        <v>0</v>
      </c>
      <c r="O12" s="210">
        <v>0</v>
      </c>
      <c r="P12" s="210">
        <v>0</v>
      </c>
      <c r="Q12" s="211">
        <v>0</v>
      </c>
    </row>
    <row r="13" spans="2:17" ht="18.75" customHeight="1" x14ac:dyDescent="0.3">
      <c r="B13" s="209" t="s">
        <v>56</v>
      </c>
      <c r="C13" s="210">
        <v>0</v>
      </c>
      <c r="D13" s="210">
        <v>0</v>
      </c>
      <c r="E13" s="210">
        <v>0</v>
      </c>
      <c r="F13" s="210">
        <v>0</v>
      </c>
      <c r="G13" s="210">
        <v>0</v>
      </c>
      <c r="H13" s="210">
        <v>0</v>
      </c>
      <c r="I13" s="210">
        <v>0</v>
      </c>
      <c r="J13" s="210">
        <v>0</v>
      </c>
      <c r="K13" s="210">
        <v>0</v>
      </c>
      <c r="L13" s="210">
        <v>0</v>
      </c>
      <c r="M13" s="210">
        <v>0</v>
      </c>
      <c r="N13" s="210">
        <v>0</v>
      </c>
      <c r="O13" s="210">
        <v>0</v>
      </c>
      <c r="P13" s="210">
        <v>0</v>
      </c>
      <c r="Q13" s="211">
        <v>0</v>
      </c>
    </row>
    <row r="14" spans="2:17" ht="18.75" customHeight="1" x14ac:dyDescent="0.3">
      <c r="B14" s="209" t="s">
        <v>57</v>
      </c>
      <c r="C14" s="210">
        <v>13351884</v>
      </c>
      <c r="D14" s="210">
        <v>2886345</v>
      </c>
      <c r="E14" s="210">
        <v>2886345</v>
      </c>
      <c r="F14" s="210">
        <v>0</v>
      </c>
      <c r="G14" s="210">
        <v>0</v>
      </c>
      <c r="H14" s="210">
        <v>0</v>
      </c>
      <c r="I14" s="210">
        <v>1116839</v>
      </c>
      <c r="J14" s="210">
        <v>0</v>
      </c>
      <c r="K14" s="210">
        <v>0</v>
      </c>
      <c r="L14" s="210">
        <v>32252</v>
      </c>
      <c r="M14" s="210">
        <v>110441</v>
      </c>
      <c r="N14" s="210">
        <v>1545134</v>
      </c>
      <c r="O14" s="210">
        <v>0</v>
      </c>
      <c r="P14" s="210">
        <v>0</v>
      </c>
      <c r="Q14" s="211">
        <v>16523831</v>
      </c>
    </row>
    <row r="15" spans="2:17" ht="18.75" customHeight="1" x14ac:dyDescent="0.3">
      <c r="B15" s="209" t="s">
        <v>58</v>
      </c>
      <c r="C15" s="210">
        <v>5384362</v>
      </c>
      <c r="D15" s="210">
        <v>797890</v>
      </c>
      <c r="E15" s="210">
        <v>797890</v>
      </c>
      <c r="F15" s="210">
        <v>0</v>
      </c>
      <c r="G15" s="210">
        <v>506009</v>
      </c>
      <c r="H15" s="210">
        <v>0</v>
      </c>
      <c r="I15" s="210">
        <v>0</v>
      </c>
      <c r="J15" s="210">
        <v>0</v>
      </c>
      <c r="K15" s="210">
        <v>0</v>
      </c>
      <c r="L15" s="210">
        <v>10330</v>
      </c>
      <c r="M15" s="210">
        <v>29042</v>
      </c>
      <c r="N15" s="210">
        <v>35581</v>
      </c>
      <c r="O15" s="210">
        <v>216</v>
      </c>
      <c r="P15" s="210">
        <v>0</v>
      </c>
      <c r="Q15" s="211">
        <v>6178245</v>
      </c>
    </row>
    <row r="16" spans="2:17" ht="18.75" customHeight="1" x14ac:dyDescent="0.3">
      <c r="B16" s="209" t="s">
        <v>59</v>
      </c>
      <c r="C16" s="210">
        <v>0</v>
      </c>
      <c r="D16" s="210">
        <v>0</v>
      </c>
      <c r="E16" s="210">
        <v>0</v>
      </c>
      <c r="F16" s="210">
        <v>0</v>
      </c>
      <c r="G16" s="210">
        <v>0</v>
      </c>
      <c r="H16" s="210">
        <v>0</v>
      </c>
      <c r="I16" s="210">
        <v>0</v>
      </c>
      <c r="J16" s="210">
        <v>0</v>
      </c>
      <c r="K16" s="210">
        <v>0</v>
      </c>
      <c r="L16" s="210">
        <v>0</v>
      </c>
      <c r="M16" s="210">
        <v>0</v>
      </c>
      <c r="N16" s="210">
        <v>0</v>
      </c>
      <c r="O16" s="210">
        <v>0</v>
      </c>
      <c r="P16" s="210">
        <v>0</v>
      </c>
      <c r="Q16" s="211">
        <v>0</v>
      </c>
    </row>
    <row r="17" spans="2:19" ht="18.75" customHeight="1" x14ac:dyDescent="0.3">
      <c r="B17" s="209" t="s">
        <v>133</v>
      </c>
      <c r="C17" s="210">
        <v>0</v>
      </c>
      <c r="D17" s="210">
        <v>0</v>
      </c>
      <c r="E17" s="210">
        <v>0</v>
      </c>
      <c r="F17" s="210">
        <v>0</v>
      </c>
      <c r="G17" s="210">
        <v>0</v>
      </c>
      <c r="H17" s="210">
        <v>0</v>
      </c>
      <c r="I17" s="210">
        <v>0</v>
      </c>
      <c r="J17" s="210">
        <v>0</v>
      </c>
      <c r="K17" s="210">
        <v>0</v>
      </c>
      <c r="L17" s="210">
        <v>0</v>
      </c>
      <c r="M17" s="210">
        <v>0</v>
      </c>
      <c r="N17" s="210">
        <v>0</v>
      </c>
      <c r="O17" s="210">
        <v>0</v>
      </c>
      <c r="P17" s="210">
        <v>0</v>
      </c>
      <c r="Q17" s="211">
        <v>0</v>
      </c>
    </row>
    <row r="18" spans="2:19" ht="18.75" customHeight="1" x14ac:dyDescent="0.3">
      <c r="B18" s="209" t="s">
        <v>261</v>
      </c>
      <c r="C18" s="210">
        <v>0</v>
      </c>
      <c r="D18" s="210">
        <v>0</v>
      </c>
      <c r="E18" s="210">
        <v>0</v>
      </c>
      <c r="F18" s="210">
        <v>0</v>
      </c>
      <c r="G18" s="210">
        <v>0</v>
      </c>
      <c r="H18" s="210">
        <v>0</v>
      </c>
      <c r="I18" s="210">
        <v>0</v>
      </c>
      <c r="J18" s="210">
        <v>0</v>
      </c>
      <c r="K18" s="210">
        <v>0</v>
      </c>
      <c r="L18" s="210">
        <v>0</v>
      </c>
      <c r="M18" s="210">
        <v>0</v>
      </c>
      <c r="N18" s="210">
        <v>0</v>
      </c>
      <c r="O18" s="210">
        <v>0</v>
      </c>
      <c r="P18" s="210">
        <v>0</v>
      </c>
      <c r="Q18" s="211">
        <v>0</v>
      </c>
    </row>
    <row r="19" spans="2:19" ht="18.75" customHeight="1" x14ac:dyDescent="0.3">
      <c r="B19" s="209" t="s">
        <v>138</v>
      </c>
      <c r="C19" s="216">
        <v>0</v>
      </c>
      <c r="D19" s="210">
        <v>0</v>
      </c>
      <c r="E19" s="210">
        <v>0</v>
      </c>
      <c r="F19" s="210">
        <v>0</v>
      </c>
      <c r="G19" s="210">
        <v>0</v>
      </c>
      <c r="H19" s="210">
        <v>0</v>
      </c>
      <c r="I19" s="210">
        <v>0</v>
      </c>
      <c r="J19" s="210">
        <v>0</v>
      </c>
      <c r="K19" s="210">
        <v>0</v>
      </c>
      <c r="L19" s="210">
        <v>0</v>
      </c>
      <c r="M19" s="210">
        <v>0</v>
      </c>
      <c r="N19" s="210">
        <v>0</v>
      </c>
      <c r="O19" s="210">
        <v>0</v>
      </c>
      <c r="P19" s="210">
        <v>0</v>
      </c>
      <c r="Q19" s="211">
        <v>0</v>
      </c>
    </row>
    <row r="20" spans="2:19" ht="18.75" customHeight="1" x14ac:dyDescent="0.3">
      <c r="B20" s="209" t="s">
        <v>35</v>
      </c>
      <c r="C20" s="216">
        <v>905087</v>
      </c>
      <c r="D20" s="210">
        <v>93919</v>
      </c>
      <c r="E20" s="210">
        <v>93919</v>
      </c>
      <c r="F20" s="210">
        <v>0</v>
      </c>
      <c r="G20" s="210">
        <v>97615</v>
      </c>
      <c r="H20" s="210">
        <v>97615</v>
      </c>
      <c r="I20" s="210">
        <v>0</v>
      </c>
      <c r="J20" s="210">
        <v>0</v>
      </c>
      <c r="K20" s="210">
        <v>0</v>
      </c>
      <c r="L20" s="210">
        <v>350</v>
      </c>
      <c r="M20" s="210">
        <v>8234</v>
      </c>
      <c r="N20" s="210">
        <v>0</v>
      </c>
      <c r="O20" s="210">
        <v>0</v>
      </c>
      <c r="P20" s="210">
        <v>0</v>
      </c>
      <c r="Q20" s="211">
        <v>892807</v>
      </c>
    </row>
    <row r="21" spans="2:19" ht="18.75" customHeight="1" x14ac:dyDescent="0.3">
      <c r="B21" s="209" t="s">
        <v>198</v>
      </c>
      <c r="C21" s="216">
        <v>0</v>
      </c>
      <c r="D21" s="210">
        <v>0</v>
      </c>
      <c r="E21" s="210">
        <v>0</v>
      </c>
      <c r="F21" s="210">
        <v>0</v>
      </c>
      <c r="G21" s="210">
        <v>0</v>
      </c>
      <c r="H21" s="210">
        <v>0</v>
      </c>
      <c r="I21" s="210">
        <v>0</v>
      </c>
      <c r="J21" s="210">
        <v>0</v>
      </c>
      <c r="K21" s="210">
        <v>0</v>
      </c>
      <c r="L21" s="210">
        <v>0</v>
      </c>
      <c r="M21" s="210">
        <v>0</v>
      </c>
      <c r="N21" s="210">
        <v>0</v>
      </c>
      <c r="O21" s="210">
        <v>0</v>
      </c>
      <c r="P21" s="210">
        <v>0</v>
      </c>
      <c r="Q21" s="211">
        <v>0</v>
      </c>
    </row>
    <row r="22" spans="2:19" ht="18.75" customHeight="1" x14ac:dyDescent="0.3">
      <c r="B22" s="209" t="s">
        <v>60</v>
      </c>
      <c r="C22" s="216">
        <v>0</v>
      </c>
      <c r="D22" s="210">
        <v>0</v>
      </c>
      <c r="E22" s="210">
        <v>0</v>
      </c>
      <c r="F22" s="210">
        <v>0</v>
      </c>
      <c r="G22" s="210">
        <v>0</v>
      </c>
      <c r="H22" s="210">
        <v>0</v>
      </c>
      <c r="I22" s="210">
        <v>0</v>
      </c>
      <c r="J22" s="210">
        <v>0</v>
      </c>
      <c r="K22" s="210">
        <v>0</v>
      </c>
      <c r="L22" s="210">
        <v>0</v>
      </c>
      <c r="M22" s="210">
        <v>0</v>
      </c>
      <c r="N22" s="210">
        <v>0</v>
      </c>
      <c r="O22" s="210">
        <v>0</v>
      </c>
      <c r="P22" s="210">
        <v>0</v>
      </c>
      <c r="Q22" s="211">
        <v>0</v>
      </c>
    </row>
    <row r="23" spans="2:19" ht="18.75" customHeight="1" x14ac:dyDescent="0.3">
      <c r="B23" s="209" t="s">
        <v>61</v>
      </c>
      <c r="C23" s="216">
        <v>0</v>
      </c>
      <c r="D23" s="210">
        <v>0</v>
      </c>
      <c r="E23" s="210">
        <v>0</v>
      </c>
      <c r="F23" s="210">
        <v>0</v>
      </c>
      <c r="G23" s="210">
        <v>0</v>
      </c>
      <c r="H23" s="210">
        <v>0</v>
      </c>
      <c r="I23" s="210">
        <v>0</v>
      </c>
      <c r="J23" s="210">
        <v>0</v>
      </c>
      <c r="K23" s="210">
        <v>0</v>
      </c>
      <c r="L23" s="210">
        <v>0</v>
      </c>
      <c r="M23" s="210">
        <v>0</v>
      </c>
      <c r="N23" s="210">
        <v>0</v>
      </c>
      <c r="O23" s="210">
        <v>0</v>
      </c>
      <c r="P23" s="210">
        <v>0</v>
      </c>
      <c r="Q23" s="211">
        <v>0</v>
      </c>
    </row>
    <row r="24" spans="2:19" ht="18.75" customHeight="1" x14ac:dyDescent="0.3">
      <c r="B24" s="209" t="s">
        <v>136</v>
      </c>
      <c r="C24" s="216">
        <v>0</v>
      </c>
      <c r="D24" s="210">
        <v>0</v>
      </c>
      <c r="E24" s="210">
        <v>0</v>
      </c>
      <c r="F24" s="210">
        <v>0</v>
      </c>
      <c r="G24" s="210">
        <v>0</v>
      </c>
      <c r="H24" s="210">
        <v>0</v>
      </c>
      <c r="I24" s="210">
        <v>0</v>
      </c>
      <c r="J24" s="210">
        <v>0</v>
      </c>
      <c r="K24" s="210">
        <v>0</v>
      </c>
      <c r="L24" s="210">
        <v>0</v>
      </c>
      <c r="M24" s="210">
        <v>0</v>
      </c>
      <c r="N24" s="210">
        <v>0</v>
      </c>
      <c r="O24" s="210">
        <v>0</v>
      </c>
      <c r="P24" s="210">
        <v>0</v>
      </c>
      <c r="Q24" s="211">
        <v>0</v>
      </c>
    </row>
    <row r="25" spans="2:19" ht="18.75" customHeight="1" x14ac:dyDescent="0.3">
      <c r="B25" s="209" t="s">
        <v>137</v>
      </c>
      <c r="C25" s="216">
        <v>0</v>
      </c>
      <c r="D25" s="210">
        <v>0</v>
      </c>
      <c r="E25" s="210">
        <v>0</v>
      </c>
      <c r="F25" s="210">
        <v>0</v>
      </c>
      <c r="G25" s="210">
        <v>0</v>
      </c>
      <c r="H25" s="210">
        <v>0</v>
      </c>
      <c r="I25" s="210">
        <v>0</v>
      </c>
      <c r="J25" s="210">
        <v>0</v>
      </c>
      <c r="K25" s="210">
        <v>0</v>
      </c>
      <c r="L25" s="210">
        <v>0</v>
      </c>
      <c r="M25" s="210">
        <v>0</v>
      </c>
      <c r="N25" s="210">
        <v>0</v>
      </c>
      <c r="O25" s="210">
        <v>0</v>
      </c>
      <c r="P25" s="210">
        <v>0</v>
      </c>
      <c r="Q25" s="211">
        <v>0</v>
      </c>
    </row>
    <row r="26" spans="2:19" ht="18.75" customHeight="1" x14ac:dyDescent="0.3">
      <c r="B26" s="209" t="s">
        <v>154</v>
      </c>
      <c r="C26" s="216">
        <v>0</v>
      </c>
      <c r="D26" s="210">
        <v>0</v>
      </c>
      <c r="E26" s="210">
        <v>0</v>
      </c>
      <c r="F26" s="210">
        <v>0</v>
      </c>
      <c r="G26" s="210">
        <v>0</v>
      </c>
      <c r="H26" s="210">
        <v>0</v>
      </c>
      <c r="I26" s="210">
        <v>0</v>
      </c>
      <c r="J26" s="210">
        <v>0</v>
      </c>
      <c r="K26" s="210">
        <v>0</v>
      </c>
      <c r="L26" s="210">
        <v>0</v>
      </c>
      <c r="M26" s="210">
        <v>0</v>
      </c>
      <c r="N26" s="210">
        <v>0</v>
      </c>
      <c r="O26" s="210">
        <v>0</v>
      </c>
      <c r="P26" s="210">
        <v>0</v>
      </c>
      <c r="Q26" s="211">
        <v>0</v>
      </c>
    </row>
    <row r="27" spans="2:19" ht="18.75" customHeight="1" x14ac:dyDescent="0.3">
      <c r="B27" s="209" t="s">
        <v>38</v>
      </c>
      <c r="C27" s="216">
        <v>0</v>
      </c>
      <c r="D27" s="210">
        <v>0</v>
      </c>
      <c r="E27" s="210">
        <v>0</v>
      </c>
      <c r="F27" s="210">
        <v>0</v>
      </c>
      <c r="G27" s="210">
        <v>0</v>
      </c>
      <c r="H27" s="210">
        <v>0</v>
      </c>
      <c r="I27" s="210">
        <v>0</v>
      </c>
      <c r="J27" s="210">
        <v>0</v>
      </c>
      <c r="K27" s="210">
        <v>0</v>
      </c>
      <c r="L27" s="210">
        <v>0</v>
      </c>
      <c r="M27" s="210">
        <v>0</v>
      </c>
      <c r="N27" s="210">
        <v>0</v>
      </c>
      <c r="O27" s="210">
        <v>0</v>
      </c>
      <c r="P27" s="210">
        <v>0</v>
      </c>
      <c r="Q27" s="211">
        <v>0</v>
      </c>
    </row>
    <row r="28" spans="2:19" ht="18.75" customHeight="1" x14ac:dyDescent="0.3">
      <c r="B28" s="209" t="s">
        <v>62</v>
      </c>
      <c r="C28" s="216">
        <v>177844</v>
      </c>
      <c r="D28" s="210">
        <v>113986</v>
      </c>
      <c r="E28" s="210">
        <v>113986</v>
      </c>
      <c r="F28" s="210">
        <v>0</v>
      </c>
      <c r="G28" s="210">
        <v>48095</v>
      </c>
      <c r="H28" s="210">
        <v>41778</v>
      </c>
      <c r="I28" s="210">
        <v>0</v>
      </c>
      <c r="J28" s="210">
        <v>0</v>
      </c>
      <c r="K28" s="210">
        <v>0</v>
      </c>
      <c r="L28" s="210">
        <v>0</v>
      </c>
      <c r="M28" s="210">
        <v>15609</v>
      </c>
      <c r="N28" s="210">
        <v>15764</v>
      </c>
      <c r="O28" s="210">
        <v>0</v>
      </c>
      <c r="P28" s="210">
        <v>0</v>
      </c>
      <c r="Q28" s="211">
        <v>250207</v>
      </c>
    </row>
    <row r="29" spans="2:19" ht="18.75" customHeight="1" x14ac:dyDescent="0.3">
      <c r="B29" s="209" t="s">
        <v>63</v>
      </c>
      <c r="C29" s="216">
        <v>0</v>
      </c>
      <c r="D29" s="210">
        <v>0</v>
      </c>
      <c r="E29" s="210">
        <v>0</v>
      </c>
      <c r="F29" s="210">
        <v>0</v>
      </c>
      <c r="G29" s="210">
        <v>0</v>
      </c>
      <c r="H29" s="210">
        <v>0</v>
      </c>
      <c r="I29" s="210">
        <v>0</v>
      </c>
      <c r="J29" s="210">
        <v>0</v>
      </c>
      <c r="K29" s="210">
        <v>0</v>
      </c>
      <c r="L29" s="210">
        <v>0</v>
      </c>
      <c r="M29" s="210">
        <v>27374</v>
      </c>
      <c r="N29" s="210">
        <v>1511</v>
      </c>
      <c r="O29" s="210">
        <v>0</v>
      </c>
      <c r="P29" s="210">
        <v>0</v>
      </c>
      <c r="Q29" s="211">
        <v>-25863</v>
      </c>
    </row>
    <row r="30" spans="2:19" ht="18.75" customHeight="1" x14ac:dyDescent="0.3">
      <c r="B30" s="209" t="s">
        <v>64</v>
      </c>
      <c r="C30" s="216">
        <v>-281217</v>
      </c>
      <c r="D30" s="210">
        <v>0</v>
      </c>
      <c r="E30" s="210">
        <v>0</v>
      </c>
      <c r="F30" s="210">
        <v>0</v>
      </c>
      <c r="G30" s="210">
        <v>0</v>
      </c>
      <c r="H30" s="210">
        <v>184972</v>
      </c>
      <c r="I30" s="210">
        <v>0</v>
      </c>
      <c r="J30" s="210">
        <v>0</v>
      </c>
      <c r="K30" s="210">
        <v>0</v>
      </c>
      <c r="L30" s="210">
        <v>0</v>
      </c>
      <c r="M30" s="210">
        <v>0</v>
      </c>
      <c r="N30" s="210">
        <v>0</v>
      </c>
      <c r="O30" s="210">
        <v>0</v>
      </c>
      <c r="P30" s="210">
        <v>0</v>
      </c>
      <c r="Q30" s="211">
        <v>-466189</v>
      </c>
    </row>
    <row r="31" spans="2:19" ht="18.75" customHeight="1" x14ac:dyDescent="0.3">
      <c r="B31" s="212" t="s">
        <v>45</v>
      </c>
      <c r="C31" s="213">
        <f t="shared" ref="C31:Q31" si="0">SUM(C5:C30)</f>
        <v>19641971</v>
      </c>
      <c r="D31" s="213">
        <f t="shared" si="0"/>
        <v>3929802</v>
      </c>
      <c r="E31" s="213">
        <f t="shared" si="0"/>
        <v>3929802</v>
      </c>
      <c r="F31" s="213">
        <f t="shared" si="0"/>
        <v>0</v>
      </c>
      <c r="G31" s="213">
        <f t="shared" si="0"/>
        <v>666029</v>
      </c>
      <c r="H31" s="213">
        <f t="shared" si="0"/>
        <v>338675</v>
      </c>
      <c r="I31" s="213">
        <f t="shared" si="0"/>
        <v>1116839</v>
      </c>
      <c r="J31" s="213">
        <f t="shared" si="0"/>
        <v>0</v>
      </c>
      <c r="K31" s="213">
        <f t="shared" si="0"/>
        <v>0</v>
      </c>
      <c r="L31" s="213">
        <f t="shared" si="0"/>
        <v>42932</v>
      </c>
      <c r="M31" s="213">
        <f t="shared" si="0"/>
        <v>190700</v>
      </c>
      <c r="N31" s="213">
        <f t="shared" si="0"/>
        <v>1597990</v>
      </c>
      <c r="O31" s="213">
        <f t="shared" si="0"/>
        <v>216</v>
      </c>
      <c r="P31" s="213">
        <f t="shared" si="0"/>
        <v>0</v>
      </c>
      <c r="Q31" s="213">
        <f t="shared" si="0"/>
        <v>23480401</v>
      </c>
      <c r="R31" s="214"/>
      <c r="S31" s="214"/>
    </row>
    <row r="32" spans="2:19" ht="18.75" customHeight="1" x14ac:dyDescent="0.3">
      <c r="B32" s="298" t="s">
        <v>46</v>
      </c>
      <c r="C32" s="299"/>
      <c r="D32" s="299"/>
      <c r="E32" s="299"/>
      <c r="F32" s="299"/>
      <c r="G32" s="299"/>
      <c r="H32" s="299"/>
      <c r="I32" s="299"/>
      <c r="J32" s="299"/>
      <c r="K32" s="299"/>
      <c r="L32" s="299"/>
      <c r="M32" s="299"/>
      <c r="N32" s="299"/>
      <c r="O32" s="299"/>
      <c r="P32" s="299"/>
      <c r="Q32" s="300"/>
    </row>
    <row r="33" spans="2:17" ht="18.75" customHeight="1" x14ac:dyDescent="0.3">
      <c r="B33" s="209" t="s">
        <v>47</v>
      </c>
      <c r="C33" s="210">
        <v>0</v>
      </c>
      <c r="D33" s="210">
        <v>0</v>
      </c>
      <c r="E33" s="210">
        <v>0</v>
      </c>
      <c r="F33" s="210">
        <v>0</v>
      </c>
      <c r="G33" s="210">
        <v>0</v>
      </c>
      <c r="H33" s="210">
        <v>0</v>
      </c>
      <c r="I33" s="210">
        <v>0</v>
      </c>
      <c r="J33" s="210">
        <v>0</v>
      </c>
      <c r="K33" s="210">
        <v>0</v>
      </c>
      <c r="L33" s="210">
        <v>0</v>
      </c>
      <c r="M33" s="210">
        <v>0</v>
      </c>
      <c r="N33" s="210">
        <v>0</v>
      </c>
      <c r="O33" s="210">
        <v>0</v>
      </c>
      <c r="P33" s="210">
        <v>0</v>
      </c>
      <c r="Q33" s="211">
        <v>0</v>
      </c>
    </row>
    <row r="34" spans="2:17" ht="18.75" customHeight="1" x14ac:dyDescent="0.3">
      <c r="B34" s="209" t="s">
        <v>79</v>
      </c>
      <c r="C34" s="210">
        <v>0</v>
      </c>
      <c r="D34" s="210">
        <v>0</v>
      </c>
      <c r="E34" s="210">
        <v>0</v>
      </c>
      <c r="F34" s="210">
        <v>0</v>
      </c>
      <c r="G34" s="210">
        <v>0</v>
      </c>
      <c r="H34" s="210">
        <v>0</v>
      </c>
      <c r="I34" s="210">
        <v>0</v>
      </c>
      <c r="J34" s="210">
        <v>0</v>
      </c>
      <c r="K34" s="210">
        <v>0</v>
      </c>
      <c r="L34" s="210">
        <v>0</v>
      </c>
      <c r="M34" s="210">
        <v>0</v>
      </c>
      <c r="N34" s="210">
        <v>0</v>
      </c>
      <c r="O34" s="210">
        <v>0</v>
      </c>
      <c r="P34" s="210">
        <v>0</v>
      </c>
      <c r="Q34" s="211">
        <v>0</v>
      </c>
    </row>
    <row r="35" spans="2:17" ht="18.75" customHeight="1" x14ac:dyDescent="0.3">
      <c r="B35" s="209" t="s">
        <v>48</v>
      </c>
      <c r="C35" s="210">
        <v>0</v>
      </c>
      <c r="D35" s="210">
        <v>0</v>
      </c>
      <c r="E35" s="210">
        <v>0</v>
      </c>
      <c r="F35" s="210">
        <v>0</v>
      </c>
      <c r="G35" s="210">
        <v>0</v>
      </c>
      <c r="H35" s="210">
        <v>0</v>
      </c>
      <c r="I35" s="210">
        <v>0</v>
      </c>
      <c r="J35" s="210">
        <v>0</v>
      </c>
      <c r="K35" s="210">
        <v>0</v>
      </c>
      <c r="L35" s="210">
        <v>0</v>
      </c>
      <c r="M35" s="210">
        <v>0</v>
      </c>
      <c r="N35" s="210">
        <v>0</v>
      </c>
      <c r="O35" s="210">
        <v>0</v>
      </c>
      <c r="P35" s="210">
        <v>0</v>
      </c>
      <c r="Q35" s="211">
        <v>0</v>
      </c>
    </row>
    <row r="36" spans="2:17" ht="18.75" customHeight="1" x14ac:dyDescent="0.3">
      <c r="B36" s="212" t="s">
        <v>45</v>
      </c>
      <c r="C36" s="213">
        <f>SUM(C33:C35)</f>
        <v>0</v>
      </c>
      <c r="D36" s="213">
        <f t="shared" ref="D36:Q36" si="1">SUM(D33:D35)</f>
        <v>0</v>
      </c>
      <c r="E36" s="213">
        <f t="shared" si="1"/>
        <v>0</v>
      </c>
      <c r="F36" s="213">
        <f t="shared" si="1"/>
        <v>0</v>
      </c>
      <c r="G36" s="213">
        <f t="shared" si="1"/>
        <v>0</v>
      </c>
      <c r="H36" s="213">
        <f t="shared" si="1"/>
        <v>0</v>
      </c>
      <c r="I36" s="213">
        <f t="shared" si="1"/>
        <v>0</v>
      </c>
      <c r="J36" s="213">
        <f t="shared" si="1"/>
        <v>0</v>
      </c>
      <c r="K36" s="213">
        <f t="shared" si="1"/>
        <v>0</v>
      </c>
      <c r="L36" s="213">
        <f t="shared" si="1"/>
        <v>0</v>
      </c>
      <c r="M36" s="213">
        <f t="shared" si="1"/>
        <v>0</v>
      </c>
      <c r="N36" s="213">
        <f t="shared" si="1"/>
        <v>0</v>
      </c>
      <c r="O36" s="213">
        <f t="shared" si="1"/>
        <v>0</v>
      </c>
      <c r="P36" s="213">
        <f t="shared" si="1"/>
        <v>0</v>
      </c>
      <c r="Q36" s="213">
        <f t="shared" si="1"/>
        <v>0</v>
      </c>
    </row>
    <row r="37" spans="2:17" ht="18.75" customHeight="1" x14ac:dyDescent="0.3">
      <c r="B37" s="301" t="s">
        <v>50</v>
      </c>
      <c r="C37" s="301"/>
      <c r="D37" s="301"/>
      <c r="E37" s="301"/>
      <c r="F37" s="301"/>
      <c r="G37" s="301"/>
      <c r="H37" s="301"/>
      <c r="I37" s="301"/>
      <c r="J37" s="301"/>
      <c r="K37" s="301"/>
      <c r="L37" s="301"/>
      <c r="M37" s="301"/>
      <c r="N37" s="301"/>
      <c r="O37" s="301"/>
      <c r="P37" s="301"/>
      <c r="Q37" s="301"/>
    </row>
    <row r="38" spans="2:17" ht="21.75" customHeight="1" x14ac:dyDescent="0.3">
      <c r="C38" s="215"/>
      <c r="D38" s="215"/>
      <c r="E38" s="215"/>
      <c r="F38" s="215"/>
      <c r="G38" s="215"/>
      <c r="H38" s="215"/>
      <c r="I38" s="215"/>
      <c r="J38" s="215"/>
      <c r="K38" s="215"/>
      <c r="L38" s="215"/>
      <c r="M38" s="215"/>
      <c r="N38" s="215"/>
      <c r="O38" s="215"/>
      <c r="P38" s="215"/>
      <c r="Q38" s="215"/>
    </row>
    <row r="39" spans="2:17" ht="21.75" customHeight="1" x14ac:dyDescent="0.3">
      <c r="D39" s="214"/>
    </row>
  </sheetData>
  <sheetProtection algorithmName="SHA-512" hashValue="LUwIIbI3oDSRCgz6X2vsjGb2y0yGF4BIFHguntZ/aYkXHnHZsZ5gBDNW7GANGRPgLze9632icYqWjTPzquZOhA==" saltValue="5wlz+3r1weF+WIraTP9FDA==" spinCount="100000" sheet="1" objects="1" scenarios="1"/>
  <mergeCells count="4">
    <mergeCell ref="B3:Q3"/>
    <mergeCell ref="B5:Q5"/>
    <mergeCell ref="B32:Q32"/>
    <mergeCell ref="B37:Q3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sheetPr>
  <dimension ref="B3:Q54"/>
  <sheetViews>
    <sheetView showGridLines="0" topLeftCell="A4" zoomScale="96" zoomScaleNormal="96" zoomScaleSheetLayoutView="70" workbookViewId="0">
      <selection activeCell="J6" sqref="J6"/>
    </sheetView>
  </sheetViews>
  <sheetFormatPr defaultColWidth="9.453125" defaultRowHeight="19.5" customHeight="1" x14ac:dyDescent="0.3"/>
  <cols>
    <col min="1" max="1" width="15.54296875" style="4" customWidth="1"/>
    <col min="2" max="2" width="46" style="4" customWidth="1"/>
    <col min="3" max="3" width="22.54296875" style="4" customWidth="1"/>
    <col min="4" max="4" width="15.453125" style="4" customWidth="1"/>
    <col min="5" max="5" width="13.453125" style="4" bestFit="1" customWidth="1"/>
    <col min="6" max="6" width="16.54296875" style="4" customWidth="1"/>
    <col min="7" max="7" width="20.453125" style="4" customWidth="1"/>
    <col min="8" max="8" width="16.54296875" style="4" customWidth="1"/>
    <col min="9" max="9" width="16" style="4" bestFit="1" customWidth="1"/>
    <col min="10" max="10" width="22.54296875" style="4" customWidth="1"/>
    <col min="11" max="11" width="16.54296875" style="4" customWidth="1"/>
    <col min="12" max="12" width="17.54296875" style="4" customWidth="1"/>
    <col min="13" max="13" width="17.453125" style="4" customWidth="1"/>
    <col min="14" max="14" width="18.453125" style="4" bestFit="1" customWidth="1"/>
    <col min="15" max="15" width="14" style="4" customWidth="1"/>
    <col min="16" max="16" width="15.453125" style="4" customWidth="1"/>
    <col min="17" max="17" width="20.453125" style="4" customWidth="1"/>
    <col min="18" max="16384" width="9.453125" style="4"/>
  </cols>
  <sheetData>
    <row r="3" spans="2:17" ht="20.25" customHeight="1" x14ac:dyDescent="0.35">
      <c r="B3" s="236" t="s">
        <v>287</v>
      </c>
      <c r="C3" s="237"/>
      <c r="D3" s="237"/>
      <c r="E3" s="237"/>
      <c r="F3" s="237"/>
      <c r="G3" s="237"/>
      <c r="H3" s="237"/>
      <c r="I3" s="237"/>
      <c r="J3" s="237"/>
      <c r="K3" s="237"/>
      <c r="L3" s="237"/>
      <c r="M3" s="237"/>
      <c r="N3" s="237"/>
      <c r="O3" s="237"/>
      <c r="P3" s="237"/>
      <c r="Q3" s="238"/>
    </row>
    <row r="4" spans="2:17" s="12" customFormat="1" ht="29" x14ac:dyDescent="0.35">
      <c r="B4" s="41" t="s">
        <v>0</v>
      </c>
      <c r="C4" s="42" t="s">
        <v>1</v>
      </c>
      <c r="D4" s="42" t="s">
        <v>2</v>
      </c>
      <c r="E4" s="42" t="s">
        <v>3</v>
      </c>
      <c r="F4" s="42" t="s">
        <v>4</v>
      </c>
      <c r="G4" s="42" t="s">
        <v>5</v>
      </c>
      <c r="H4" s="42" t="s">
        <v>6</v>
      </c>
      <c r="I4" s="42" t="s">
        <v>7</v>
      </c>
      <c r="J4" s="42" t="s">
        <v>8</v>
      </c>
      <c r="K4" s="43" t="s">
        <v>9</v>
      </c>
      <c r="L4" s="43" t="s">
        <v>10</v>
      </c>
      <c r="M4" s="43" t="s">
        <v>11</v>
      </c>
      <c r="N4" s="43" t="s">
        <v>12</v>
      </c>
      <c r="O4" s="43" t="s">
        <v>13</v>
      </c>
      <c r="P4" s="43" t="s">
        <v>14</v>
      </c>
      <c r="Q4" s="43" t="s">
        <v>158</v>
      </c>
    </row>
    <row r="5" spans="2:17" ht="24.75" customHeight="1" x14ac:dyDescent="0.35">
      <c r="B5" s="243" t="s">
        <v>16</v>
      </c>
      <c r="C5" s="244"/>
      <c r="D5" s="244"/>
      <c r="E5" s="244"/>
      <c r="F5" s="244"/>
      <c r="G5" s="244"/>
      <c r="H5" s="244"/>
      <c r="I5" s="244"/>
      <c r="J5" s="244"/>
      <c r="K5" s="244"/>
      <c r="L5" s="244"/>
      <c r="M5" s="244"/>
      <c r="N5" s="244"/>
      <c r="O5" s="244"/>
      <c r="P5" s="244"/>
      <c r="Q5" s="245"/>
    </row>
    <row r="6" spans="2:17" ht="24.75" customHeight="1" x14ac:dyDescent="0.3">
      <c r="B6" s="9" t="s">
        <v>17</v>
      </c>
      <c r="C6" s="10">
        <v>728588</v>
      </c>
      <c r="D6" s="10">
        <v>0</v>
      </c>
      <c r="E6" s="10">
        <v>0</v>
      </c>
      <c r="F6" s="10">
        <v>728588</v>
      </c>
      <c r="G6" s="10">
        <v>0</v>
      </c>
      <c r="H6" s="10">
        <v>0</v>
      </c>
      <c r="I6" s="10">
        <v>0</v>
      </c>
      <c r="J6" s="10">
        <v>728588</v>
      </c>
      <c r="K6" s="10">
        <v>224093</v>
      </c>
      <c r="L6" s="10">
        <v>504495</v>
      </c>
      <c r="M6" s="10">
        <v>-597384</v>
      </c>
      <c r="N6" s="10">
        <v>0</v>
      </c>
      <c r="O6" s="10">
        <v>0</v>
      </c>
      <c r="P6" s="10">
        <v>0</v>
      </c>
      <c r="Q6" s="11">
        <v>-92890</v>
      </c>
    </row>
    <row r="7" spans="2:17" ht="24.75" customHeight="1" x14ac:dyDescent="0.3">
      <c r="B7" s="9" t="s">
        <v>18</v>
      </c>
      <c r="C7" s="10">
        <v>0</v>
      </c>
      <c r="D7" s="10">
        <v>0</v>
      </c>
      <c r="E7" s="10">
        <v>0</v>
      </c>
      <c r="F7" s="10">
        <v>0</v>
      </c>
      <c r="G7" s="10">
        <v>3600</v>
      </c>
      <c r="H7" s="10">
        <v>0</v>
      </c>
      <c r="I7" s="10">
        <v>3600</v>
      </c>
      <c r="J7" s="10">
        <v>-3600</v>
      </c>
      <c r="K7" s="10">
        <v>0</v>
      </c>
      <c r="L7" s="10">
        <v>-3600</v>
      </c>
      <c r="M7" s="10">
        <v>545835</v>
      </c>
      <c r="N7" s="10">
        <v>0</v>
      </c>
      <c r="O7" s="10">
        <v>0</v>
      </c>
      <c r="P7" s="10">
        <v>0</v>
      </c>
      <c r="Q7" s="11">
        <v>542235</v>
      </c>
    </row>
    <row r="8" spans="2:17" ht="24.75" customHeight="1" x14ac:dyDescent="0.3">
      <c r="B8" s="9" t="s">
        <v>19</v>
      </c>
      <c r="C8" s="10">
        <v>121571</v>
      </c>
      <c r="D8" s="10">
        <v>243300</v>
      </c>
      <c r="E8" s="10">
        <v>-3798</v>
      </c>
      <c r="F8" s="10">
        <v>361073</v>
      </c>
      <c r="G8" s="10">
        <v>0</v>
      </c>
      <c r="H8" s="10">
        <v>0</v>
      </c>
      <c r="I8" s="10">
        <v>0</v>
      </c>
      <c r="J8" s="10">
        <v>361073</v>
      </c>
      <c r="K8" s="10">
        <v>108322</v>
      </c>
      <c r="L8" s="10">
        <v>252751</v>
      </c>
      <c r="M8" s="10">
        <v>1410391</v>
      </c>
      <c r="N8" s="10">
        <v>0</v>
      </c>
      <c r="O8" s="10">
        <v>0</v>
      </c>
      <c r="P8" s="10">
        <v>0</v>
      </c>
      <c r="Q8" s="11">
        <v>1663142</v>
      </c>
    </row>
    <row r="9" spans="2:17" ht="24.75" customHeight="1" x14ac:dyDescent="0.3">
      <c r="B9" s="9" t="s">
        <v>145</v>
      </c>
      <c r="C9" s="10">
        <v>0</v>
      </c>
      <c r="D9" s="10">
        <v>0</v>
      </c>
      <c r="E9" s="10">
        <v>0</v>
      </c>
      <c r="F9" s="10">
        <v>0</v>
      </c>
      <c r="G9" s="10">
        <v>69738</v>
      </c>
      <c r="H9" s="10">
        <v>0</v>
      </c>
      <c r="I9" s="10">
        <v>69738</v>
      </c>
      <c r="J9" s="10">
        <v>-69738</v>
      </c>
      <c r="K9" s="10">
        <v>-25094</v>
      </c>
      <c r="L9" s="10">
        <v>-44644</v>
      </c>
      <c r="M9" s="10">
        <v>-289750</v>
      </c>
      <c r="N9" s="10">
        <v>0</v>
      </c>
      <c r="O9" s="10">
        <v>0</v>
      </c>
      <c r="P9" s="10">
        <v>0</v>
      </c>
      <c r="Q9" s="11">
        <v>-334394</v>
      </c>
    </row>
    <row r="10" spans="2:17" ht="24.75" customHeight="1" x14ac:dyDescent="0.3">
      <c r="B10" s="9" t="s">
        <v>20</v>
      </c>
      <c r="C10" s="10">
        <v>0</v>
      </c>
      <c r="D10" s="10">
        <v>847248</v>
      </c>
      <c r="E10" s="10">
        <v>52444</v>
      </c>
      <c r="F10" s="10">
        <v>899692</v>
      </c>
      <c r="G10" s="10">
        <v>151588</v>
      </c>
      <c r="H10" s="10">
        <v>26959</v>
      </c>
      <c r="I10" s="10">
        <v>409435</v>
      </c>
      <c r="J10" s="10">
        <v>490258</v>
      </c>
      <c r="K10" s="10">
        <v>129745</v>
      </c>
      <c r="L10" s="10">
        <v>360513</v>
      </c>
      <c r="M10" s="10">
        <v>3463395</v>
      </c>
      <c r="N10" s="10">
        <v>0</v>
      </c>
      <c r="O10" s="10">
        <v>0</v>
      </c>
      <c r="P10" s="10">
        <v>600000</v>
      </c>
      <c r="Q10" s="11">
        <v>3223908</v>
      </c>
    </row>
    <row r="11" spans="2:17" ht="24.75" customHeight="1" x14ac:dyDescent="0.3">
      <c r="B11" s="9" t="s">
        <v>139</v>
      </c>
      <c r="C11" s="10">
        <v>0</v>
      </c>
      <c r="D11" s="10">
        <v>0</v>
      </c>
      <c r="E11" s="10">
        <v>0</v>
      </c>
      <c r="F11" s="10">
        <v>0</v>
      </c>
      <c r="G11" s="10">
        <v>163329</v>
      </c>
      <c r="H11" s="10">
        <v>0</v>
      </c>
      <c r="I11" s="10">
        <v>163329</v>
      </c>
      <c r="J11" s="10">
        <v>-163329</v>
      </c>
      <c r="K11" s="10">
        <v>26563</v>
      </c>
      <c r="L11" s="10">
        <v>-189892</v>
      </c>
      <c r="M11" s="10">
        <v>232938</v>
      </c>
      <c r="N11" s="10">
        <v>0</v>
      </c>
      <c r="O11" s="10">
        <v>0</v>
      </c>
      <c r="P11" s="10">
        <v>0</v>
      </c>
      <c r="Q11" s="11">
        <v>43046</v>
      </c>
    </row>
    <row r="12" spans="2:17" ht="24.75" customHeight="1" x14ac:dyDescent="0.3">
      <c r="B12" s="9" t="s">
        <v>21</v>
      </c>
      <c r="C12" s="10">
        <v>-293244</v>
      </c>
      <c r="D12" s="10">
        <v>573822</v>
      </c>
      <c r="E12" s="10">
        <v>0</v>
      </c>
      <c r="F12" s="10">
        <v>280578</v>
      </c>
      <c r="G12" s="10">
        <v>0</v>
      </c>
      <c r="H12" s="10">
        <v>0</v>
      </c>
      <c r="I12" s="10">
        <v>0</v>
      </c>
      <c r="J12" s="10">
        <v>280578</v>
      </c>
      <c r="K12" s="10">
        <v>0</v>
      </c>
      <c r="L12" s="10">
        <v>280578</v>
      </c>
      <c r="M12" s="10">
        <v>2569662</v>
      </c>
      <c r="N12" s="10">
        <v>0</v>
      </c>
      <c r="O12" s="10">
        <v>24940</v>
      </c>
      <c r="P12" s="10">
        <v>228000</v>
      </c>
      <c r="Q12" s="11">
        <v>2597300</v>
      </c>
    </row>
    <row r="13" spans="2:17" ht="24.75" customHeight="1" x14ac:dyDescent="0.3">
      <c r="B13" s="9" t="s">
        <v>22</v>
      </c>
      <c r="C13" s="10">
        <v>-71986</v>
      </c>
      <c r="D13" s="10">
        <v>0</v>
      </c>
      <c r="E13" s="10">
        <v>0</v>
      </c>
      <c r="F13" s="10">
        <v>-71986</v>
      </c>
      <c r="G13" s="10">
        <v>0</v>
      </c>
      <c r="H13" s="10">
        <v>0</v>
      </c>
      <c r="I13" s="10">
        <v>0</v>
      </c>
      <c r="J13" s="10">
        <v>-71986</v>
      </c>
      <c r="K13" s="10">
        <v>0</v>
      </c>
      <c r="L13" s="10">
        <v>-71986</v>
      </c>
      <c r="M13" s="10">
        <v>520865</v>
      </c>
      <c r="N13" s="10">
        <v>0</v>
      </c>
      <c r="O13" s="10">
        <v>0</v>
      </c>
      <c r="P13" s="10">
        <v>0</v>
      </c>
      <c r="Q13" s="11">
        <v>448879</v>
      </c>
    </row>
    <row r="14" spans="2:17" ht="24.75" customHeight="1" x14ac:dyDescent="0.3">
      <c r="B14" s="9" t="s">
        <v>23</v>
      </c>
      <c r="C14" s="10">
        <v>0</v>
      </c>
      <c r="D14" s="10">
        <v>88955</v>
      </c>
      <c r="E14" s="10">
        <v>34773</v>
      </c>
      <c r="F14" s="10">
        <v>123728</v>
      </c>
      <c r="G14" s="10">
        <v>67223</v>
      </c>
      <c r="H14" s="10">
        <v>43724</v>
      </c>
      <c r="I14" s="10">
        <v>117118</v>
      </c>
      <c r="J14" s="10">
        <v>6610</v>
      </c>
      <c r="K14" s="10">
        <v>3354</v>
      </c>
      <c r="L14" s="10">
        <v>3257</v>
      </c>
      <c r="M14" s="10">
        <v>764099</v>
      </c>
      <c r="N14" s="10">
        <v>0</v>
      </c>
      <c r="O14" s="10">
        <v>0</v>
      </c>
      <c r="P14" s="10">
        <v>0</v>
      </c>
      <c r="Q14" s="11">
        <v>767356</v>
      </c>
    </row>
    <row r="15" spans="2:17" ht="24.75" customHeight="1" x14ac:dyDescent="0.3">
      <c r="B15" s="9" t="s">
        <v>24</v>
      </c>
      <c r="C15" s="10">
        <v>0</v>
      </c>
      <c r="D15" s="10">
        <v>140241</v>
      </c>
      <c r="E15" s="10">
        <v>0</v>
      </c>
      <c r="F15" s="10">
        <v>140241</v>
      </c>
      <c r="G15" s="10">
        <v>90399</v>
      </c>
      <c r="H15" s="10">
        <v>26098</v>
      </c>
      <c r="I15" s="10">
        <v>175425</v>
      </c>
      <c r="J15" s="10">
        <v>-35184</v>
      </c>
      <c r="K15" s="10">
        <v>0</v>
      </c>
      <c r="L15" s="10">
        <v>-35184</v>
      </c>
      <c r="M15" s="10">
        <v>535852</v>
      </c>
      <c r="N15" s="10">
        <v>0</v>
      </c>
      <c r="O15" s="10">
        <v>0</v>
      </c>
      <c r="P15" s="10">
        <v>0</v>
      </c>
      <c r="Q15" s="11">
        <v>500668</v>
      </c>
    </row>
    <row r="16" spans="2:17" ht="24.75" customHeight="1" x14ac:dyDescent="0.3">
      <c r="B16" s="9" t="s">
        <v>25</v>
      </c>
      <c r="C16" s="10">
        <v>0</v>
      </c>
      <c r="D16" s="10">
        <v>131389</v>
      </c>
      <c r="E16" s="10">
        <v>0</v>
      </c>
      <c r="F16" s="10">
        <v>131389</v>
      </c>
      <c r="G16" s="10">
        <v>83157</v>
      </c>
      <c r="H16" s="10">
        <v>0</v>
      </c>
      <c r="I16" s="10">
        <v>83157</v>
      </c>
      <c r="J16" s="10">
        <v>48233</v>
      </c>
      <c r="K16" s="10">
        <v>0</v>
      </c>
      <c r="L16" s="10">
        <v>48233</v>
      </c>
      <c r="M16" s="10">
        <v>73997</v>
      </c>
      <c r="N16" s="10">
        <v>0</v>
      </c>
      <c r="O16" s="10">
        <v>0</v>
      </c>
      <c r="P16" s="10">
        <v>0</v>
      </c>
      <c r="Q16" s="11">
        <v>122230</v>
      </c>
    </row>
    <row r="17" spans="2:17" ht="24.75" customHeight="1" x14ac:dyDescent="0.3">
      <c r="B17" s="9" t="s">
        <v>26</v>
      </c>
      <c r="C17" s="10">
        <v>900424</v>
      </c>
      <c r="D17" s="10">
        <v>34359</v>
      </c>
      <c r="E17" s="10">
        <v>0</v>
      </c>
      <c r="F17" s="10">
        <v>934782</v>
      </c>
      <c r="G17" s="10">
        <v>0</v>
      </c>
      <c r="H17" s="10">
        <v>0</v>
      </c>
      <c r="I17" s="10">
        <v>0</v>
      </c>
      <c r="J17" s="10">
        <v>934782</v>
      </c>
      <c r="K17" s="10">
        <v>308478</v>
      </c>
      <c r="L17" s="10">
        <v>626304</v>
      </c>
      <c r="M17" s="10">
        <v>2410783</v>
      </c>
      <c r="N17" s="10">
        <v>34359</v>
      </c>
      <c r="O17" s="10">
        <v>0</v>
      </c>
      <c r="P17" s="10">
        <v>300000</v>
      </c>
      <c r="Q17" s="11">
        <v>2702728</v>
      </c>
    </row>
    <row r="18" spans="2:17" ht="24.75" customHeight="1" x14ac:dyDescent="0.3">
      <c r="B18" s="9" t="s">
        <v>27</v>
      </c>
      <c r="C18" s="10">
        <v>354046</v>
      </c>
      <c r="D18" s="10">
        <v>0</v>
      </c>
      <c r="E18" s="10">
        <v>0</v>
      </c>
      <c r="F18" s="10">
        <v>354046</v>
      </c>
      <c r="G18" s="10">
        <v>0</v>
      </c>
      <c r="H18" s="10">
        <v>0</v>
      </c>
      <c r="I18" s="10">
        <v>0</v>
      </c>
      <c r="J18" s="10">
        <v>354046</v>
      </c>
      <c r="K18" s="10">
        <v>130214</v>
      </c>
      <c r="L18" s="10">
        <v>223832</v>
      </c>
      <c r="M18" s="10">
        <v>601455</v>
      </c>
      <c r="N18" s="10">
        <v>0</v>
      </c>
      <c r="O18" s="10">
        <v>0</v>
      </c>
      <c r="P18" s="10">
        <v>0</v>
      </c>
      <c r="Q18" s="11">
        <v>825287</v>
      </c>
    </row>
    <row r="19" spans="2:17" ht="24.75" customHeight="1" x14ac:dyDescent="0.3">
      <c r="B19" s="9" t="s">
        <v>28</v>
      </c>
      <c r="C19" s="10">
        <v>554139</v>
      </c>
      <c r="D19" s="10">
        <v>0</v>
      </c>
      <c r="E19" s="10">
        <v>0</v>
      </c>
      <c r="F19" s="10">
        <v>554139</v>
      </c>
      <c r="G19" s="10">
        <v>0</v>
      </c>
      <c r="H19" s="10">
        <v>46280</v>
      </c>
      <c r="I19" s="10">
        <v>46280</v>
      </c>
      <c r="J19" s="10">
        <v>507858</v>
      </c>
      <c r="K19" s="10">
        <v>142309</v>
      </c>
      <c r="L19" s="10">
        <v>365550</v>
      </c>
      <c r="M19" s="10">
        <v>2585766</v>
      </c>
      <c r="N19" s="10">
        <v>0</v>
      </c>
      <c r="O19" s="10">
        <v>0</v>
      </c>
      <c r="P19" s="10">
        <v>150000</v>
      </c>
      <c r="Q19" s="11">
        <v>2801315</v>
      </c>
    </row>
    <row r="20" spans="2:17" ht="24.75" customHeight="1" x14ac:dyDescent="0.3">
      <c r="B20" s="9" t="s">
        <v>29</v>
      </c>
      <c r="C20" s="10">
        <v>73408</v>
      </c>
      <c r="D20" s="10">
        <v>686283</v>
      </c>
      <c r="E20" s="10">
        <v>0</v>
      </c>
      <c r="F20" s="10">
        <v>759691</v>
      </c>
      <c r="G20" s="10">
        <v>0</v>
      </c>
      <c r="H20" s="10">
        <v>85890</v>
      </c>
      <c r="I20" s="10">
        <v>123390</v>
      </c>
      <c r="J20" s="10">
        <v>636301</v>
      </c>
      <c r="K20" s="10">
        <v>203616</v>
      </c>
      <c r="L20" s="10">
        <v>432684</v>
      </c>
      <c r="M20" s="10">
        <v>3247157</v>
      </c>
      <c r="N20" s="10">
        <v>0</v>
      </c>
      <c r="O20" s="10">
        <v>0</v>
      </c>
      <c r="P20" s="10">
        <v>0</v>
      </c>
      <c r="Q20" s="11">
        <v>3679841</v>
      </c>
    </row>
    <row r="21" spans="2:17" ht="24.75" customHeight="1" x14ac:dyDescent="0.3">
      <c r="B21" s="9" t="s">
        <v>30</v>
      </c>
      <c r="C21" s="10">
        <v>20827</v>
      </c>
      <c r="D21" s="10">
        <v>17972</v>
      </c>
      <c r="E21" s="10">
        <v>10227</v>
      </c>
      <c r="F21" s="10">
        <v>49026</v>
      </c>
      <c r="G21" s="10">
        <v>0</v>
      </c>
      <c r="H21" s="10">
        <v>526</v>
      </c>
      <c r="I21" s="10">
        <v>839</v>
      </c>
      <c r="J21" s="10">
        <v>48187</v>
      </c>
      <c r="K21" s="10">
        <v>14456</v>
      </c>
      <c r="L21" s="10">
        <v>33731</v>
      </c>
      <c r="M21" s="10">
        <v>26526</v>
      </c>
      <c r="N21" s="10">
        <v>0</v>
      </c>
      <c r="O21" s="10">
        <v>0</v>
      </c>
      <c r="P21" s="10">
        <v>0</v>
      </c>
      <c r="Q21" s="11">
        <v>60257</v>
      </c>
    </row>
    <row r="22" spans="2:17" ht="24.75" customHeight="1" x14ac:dyDescent="0.3">
      <c r="B22" s="9" t="s">
        <v>31</v>
      </c>
      <c r="C22" s="10">
        <v>0</v>
      </c>
      <c r="D22" s="10">
        <v>0</v>
      </c>
      <c r="E22" s="10">
        <v>0</v>
      </c>
      <c r="F22" s="10">
        <v>0</v>
      </c>
      <c r="G22" s="10">
        <v>0</v>
      </c>
      <c r="H22" s="10">
        <v>0</v>
      </c>
      <c r="I22" s="10">
        <v>0</v>
      </c>
      <c r="J22" s="10">
        <v>0</v>
      </c>
      <c r="K22" s="10">
        <v>0</v>
      </c>
      <c r="L22" s="10">
        <v>0</v>
      </c>
      <c r="M22" s="10">
        <v>0</v>
      </c>
      <c r="N22" s="10">
        <v>0</v>
      </c>
      <c r="O22" s="10">
        <v>0</v>
      </c>
      <c r="P22" s="10">
        <v>0</v>
      </c>
      <c r="Q22" s="11">
        <v>0</v>
      </c>
    </row>
    <row r="23" spans="2:17" ht="24.75" customHeight="1" x14ac:dyDescent="0.3">
      <c r="B23" s="9" t="s">
        <v>32</v>
      </c>
      <c r="C23" s="10">
        <v>469097</v>
      </c>
      <c r="D23" s="10">
        <v>0</v>
      </c>
      <c r="E23" s="10">
        <v>0</v>
      </c>
      <c r="F23" s="10">
        <v>469097</v>
      </c>
      <c r="G23" s="10">
        <v>0</v>
      </c>
      <c r="H23" s="10">
        <v>0</v>
      </c>
      <c r="I23" s="10">
        <v>0</v>
      </c>
      <c r="J23" s="10">
        <v>469097</v>
      </c>
      <c r="K23" s="10">
        <v>140729</v>
      </c>
      <c r="L23" s="10">
        <v>328368</v>
      </c>
      <c r="M23" s="10">
        <v>5108199</v>
      </c>
      <c r="N23" s="10">
        <v>0</v>
      </c>
      <c r="O23" s="10">
        <v>0</v>
      </c>
      <c r="P23" s="10">
        <v>0</v>
      </c>
      <c r="Q23" s="11">
        <v>5436567</v>
      </c>
    </row>
    <row r="24" spans="2:17" ht="24.75" customHeight="1" x14ac:dyDescent="0.3">
      <c r="B24" s="9" t="s">
        <v>33</v>
      </c>
      <c r="C24" s="10">
        <v>10269</v>
      </c>
      <c r="D24" s="10">
        <v>0</v>
      </c>
      <c r="E24" s="10">
        <v>1924</v>
      </c>
      <c r="F24" s="10">
        <v>12193</v>
      </c>
      <c r="G24" s="10">
        <v>0</v>
      </c>
      <c r="H24" s="10">
        <v>6882</v>
      </c>
      <c r="I24" s="10">
        <v>18840</v>
      </c>
      <c r="J24" s="10">
        <v>-6647</v>
      </c>
      <c r="K24" s="10">
        <v>0</v>
      </c>
      <c r="L24" s="10">
        <v>-6647</v>
      </c>
      <c r="M24" s="10">
        <v>2234184</v>
      </c>
      <c r="N24" s="10">
        <v>0</v>
      </c>
      <c r="O24" s="10">
        <v>0</v>
      </c>
      <c r="P24" s="10">
        <v>0</v>
      </c>
      <c r="Q24" s="11">
        <v>2227537</v>
      </c>
    </row>
    <row r="25" spans="2:17" ht="24.75" customHeight="1" x14ac:dyDescent="0.3">
      <c r="B25" s="9" t="s">
        <v>34</v>
      </c>
      <c r="C25" s="10">
        <v>0</v>
      </c>
      <c r="D25" s="10">
        <v>19054</v>
      </c>
      <c r="E25" s="10">
        <v>-7669</v>
      </c>
      <c r="F25" s="10">
        <v>11386</v>
      </c>
      <c r="G25" s="10">
        <v>217774</v>
      </c>
      <c r="H25" s="10">
        <v>73653</v>
      </c>
      <c r="I25" s="10">
        <v>291428</v>
      </c>
      <c r="J25" s="10">
        <v>-280042</v>
      </c>
      <c r="K25" s="10">
        <v>0</v>
      </c>
      <c r="L25" s="10">
        <v>-280042</v>
      </c>
      <c r="M25" s="10">
        <v>-235251</v>
      </c>
      <c r="N25" s="10">
        <v>0</v>
      </c>
      <c r="O25" s="10">
        <v>0</v>
      </c>
      <c r="P25" s="10">
        <v>0</v>
      </c>
      <c r="Q25" s="11">
        <v>-515293</v>
      </c>
    </row>
    <row r="26" spans="2:17" ht="24.75" customHeight="1" x14ac:dyDescent="0.3">
      <c r="B26" s="9" t="s">
        <v>35</v>
      </c>
      <c r="C26" s="10">
        <v>0</v>
      </c>
      <c r="D26" s="10">
        <v>0</v>
      </c>
      <c r="E26" s="10">
        <v>0</v>
      </c>
      <c r="F26" s="10">
        <v>0</v>
      </c>
      <c r="G26" s="10">
        <v>173513</v>
      </c>
      <c r="H26" s="10">
        <v>0</v>
      </c>
      <c r="I26" s="10">
        <v>173513</v>
      </c>
      <c r="J26" s="10">
        <v>-173513</v>
      </c>
      <c r="K26" s="10">
        <v>0</v>
      </c>
      <c r="L26" s="10">
        <v>-173513</v>
      </c>
      <c r="M26" s="10">
        <v>719952</v>
      </c>
      <c r="N26" s="10">
        <v>0</v>
      </c>
      <c r="O26" s="10">
        <v>0</v>
      </c>
      <c r="P26" s="10">
        <v>0</v>
      </c>
      <c r="Q26" s="11">
        <v>546439</v>
      </c>
    </row>
    <row r="27" spans="2:17" ht="27" customHeight="1" x14ac:dyDescent="0.3">
      <c r="B27" s="9" t="s">
        <v>36</v>
      </c>
      <c r="C27" s="10">
        <v>228531</v>
      </c>
      <c r="D27" s="10">
        <v>200575</v>
      </c>
      <c r="E27" s="10">
        <v>823</v>
      </c>
      <c r="F27" s="10">
        <v>429929</v>
      </c>
      <c r="G27" s="10">
        <v>0</v>
      </c>
      <c r="H27" s="10">
        <v>764</v>
      </c>
      <c r="I27" s="10">
        <v>24146</v>
      </c>
      <c r="J27" s="10">
        <v>405783</v>
      </c>
      <c r="K27" s="10">
        <v>121735</v>
      </c>
      <c r="L27" s="10">
        <v>284048</v>
      </c>
      <c r="M27" s="10">
        <v>1265037</v>
      </c>
      <c r="N27" s="10">
        <v>0</v>
      </c>
      <c r="O27" s="10">
        <v>0</v>
      </c>
      <c r="P27" s="10">
        <v>175000</v>
      </c>
      <c r="Q27" s="11">
        <v>1374085</v>
      </c>
    </row>
    <row r="28" spans="2:17" ht="27" customHeight="1" x14ac:dyDescent="0.3">
      <c r="B28" s="9" t="s">
        <v>256</v>
      </c>
      <c r="C28" s="10">
        <v>0</v>
      </c>
      <c r="D28" s="10">
        <v>166379</v>
      </c>
      <c r="E28" s="10">
        <v>0</v>
      </c>
      <c r="F28" s="10">
        <v>166379</v>
      </c>
      <c r="G28" s="10">
        <v>123643</v>
      </c>
      <c r="H28" s="10">
        <v>0</v>
      </c>
      <c r="I28" s="10">
        <v>123643</v>
      </c>
      <c r="J28" s="10">
        <v>42736</v>
      </c>
      <c r="K28" s="10">
        <v>0</v>
      </c>
      <c r="L28" s="10">
        <v>42736</v>
      </c>
      <c r="M28" s="10">
        <v>-177826</v>
      </c>
      <c r="N28" s="10">
        <v>0</v>
      </c>
      <c r="O28" s="10">
        <v>0</v>
      </c>
      <c r="P28" s="10">
        <v>0</v>
      </c>
      <c r="Q28" s="11">
        <v>-135090</v>
      </c>
    </row>
    <row r="29" spans="2:17" ht="27" customHeight="1" x14ac:dyDescent="0.3">
      <c r="B29" s="9" t="s">
        <v>200</v>
      </c>
      <c r="C29" s="10">
        <v>9602</v>
      </c>
      <c r="D29" s="10">
        <v>0</v>
      </c>
      <c r="E29" s="10">
        <v>0</v>
      </c>
      <c r="F29" s="10">
        <v>9602</v>
      </c>
      <c r="G29" s="10">
        <v>0</v>
      </c>
      <c r="H29" s="10">
        <v>0</v>
      </c>
      <c r="I29" s="10">
        <v>0</v>
      </c>
      <c r="J29" s="10">
        <v>9602</v>
      </c>
      <c r="K29" s="10">
        <v>0</v>
      </c>
      <c r="L29" s="10">
        <v>9602</v>
      </c>
      <c r="M29" s="10">
        <v>545461</v>
      </c>
      <c r="N29" s="10">
        <v>0</v>
      </c>
      <c r="O29" s="10">
        <v>0</v>
      </c>
      <c r="P29" s="10">
        <v>0</v>
      </c>
      <c r="Q29" s="11">
        <v>555063</v>
      </c>
    </row>
    <row r="30" spans="2:17" ht="27" customHeight="1" x14ac:dyDescent="0.3">
      <c r="B30" s="9" t="s">
        <v>37</v>
      </c>
      <c r="C30" s="10">
        <v>0</v>
      </c>
      <c r="D30" s="10">
        <v>0</v>
      </c>
      <c r="E30" s="10">
        <v>1233</v>
      </c>
      <c r="F30" s="10">
        <v>1233</v>
      </c>
      <c r="G30" s="10">
        <v>26665</v>
      </c>
      <c r="H30" s="10">
        <v>67337</v>
      </c>
      <c r="I30" s="10">
        <v>96930</v>
      </c>
      <c r="J30" s="10">
        <v>-95697</v>
      </c>
      <c r="K30" s="10">
        <v>-4785</v>
      </c>
      <c r="L30" s="10">
        <v>-90912</v>
      </c>
      <c r="M30" s="10">
        <v>588633</v>
      </c>
      <c r="N30" s="10">
        <v>0</v>
      </c>
      <c r="O30" s="10">
        <v>0</v>
      </c>
      <c r="P30" s="10">
        <v>0</v>
      </c>
      <c r="Q30" s="11">
        <v>497720</v>
      </c>
    </row>
    <row r="31" spans="2:17" ht="24.75" customHeight="1" x14ac:dyDescent="0.3">
      <c r="B31" s="7" t="s">
        <v>141</v>
      </c>
      <c r="C31" s="10">
        <v>0</v>
      </c>
      <c r="D31" s="10">
        <v>0</v>
      </c>
      <c r="E31" s="10">
        <v>0</v>
      </c>
      <c r="F31" s="10">
        <v>0</v>
      </c>
      <c r="G31" s="10">
        <v>273969</v>
      </c>
      <c r="H31" s="10">
        <v>0</v>
      </c>
      <c r="I31" s="10">
        <v>273969</v>
      </c>
      <c r="J31" s="10">
        <v>-273969</v>
      </c>
      <c r="K31" s="10">
        <v>0</v>
      </c>
      <c r="L31" s="10">
        <v>-273969</v>
      </c>
      <c r="M31" s="10">
        <v>450127</v>
      </c>
      <c r="N31" s="10">
        <v>0</v>
      </c>
      <c r="O31" s="10">
        <v>0</v>
      </c>
      <c r="P31" s="10">
        <v>922</v>
      </c>
      <c r="Q31" s="11">
        <v>175235</v>
      </c>
    </row>
    <row r="32" spans="2:17" ht="24.75" customHeight="1" x14ac:dyDescent="0.3">
      <c r="B32" s="9" t="s">
        <v>156</v>
      </c>
      <c r="C32" s="10">
        <v>0</v>
      </c>
      <c r="D32" s="10">
        <v>35579</v>
      </c>
      <c r="E32" s="10">
        <v>0</v>
      </c>
      <c r="F32" s="10">
        <v>35579</v>
      </c>
      <c r="G32" s="10">
        <v>46689</v>
      </c>
      <c r="H32" s="10">
        <v>0</v>
      </c>
      <c r="I32" s="10">
        <v>46689</v>
      </c>
      <c r="J32" s="10">
        <v>-11110</v>
      </c>
      <c r="K32" s="10">
        <v>0</v>
      </c>
      <c r="L32" s="10">
        <v>-11110</v>
      </c>
      <c r="M32" s="10">
        <v>-5516</v>
      </c>
      <c r="N32" s="10">
        <v>0</v>
      </c>
      <c r="O32" s="10">
        <v>0</v>
      </c>
      <c r="P32" s="10">
        <v>0</v>
      </c>
      <c r="Q32" s="11">
        <v>-16626</v>
      </c>
    </row>
    <row r="33" spans="2:17" ht="24.75" customHeight="1" x14ac:dyDescent="0.3">
      <c r="B33" s="9" t="s">
        <v>142</v>
      </c>
      <c r="C33" s="10">
        <v>0</v>
      </c>
      <c r="D33" s="10">
        <v>0</v>
      </c>
      <c r="E33" s="10">
        <v>0</v>
      </c>
      <c r="F33" s="10">
        <v>0</v>
      </c>
      <c r="G33" s="10">
        <v>338536</v>
      </c>
      <c r="H33" s="10">
        <v>0</v>
      </c>
      <c r="I33" s="10">
        <v>338536</v>
      </c>
      <c r="J33" s="10">
        <v>-338536</v>
      </c>
      <c r="K33" s="10">
        <v>-103872</v>
      </c>
      <c r="L33" s="10">
        <v>-234664</v>
      </c>
      <c r="M33" s="10">
        <v>-2070236</v>
      </c>
      <c r="N33" s="10">
        <v>0</v>
      </c>
      <c r="O33" s="10">
        <v>0</v>
      </c>
      <c r="P33" s="10">
        <v>0</v>
      </c>
      <c r="Q33" s="11">
        <v>-2304900</v>
      </c>
    </row>
    <row r="34" spans="2:17" ht="24.75" customHeight="1" x14ac:dyDescent="0.3">
      <c r="B34" s="9" t="s">
        <v>143</v>
      </c>
      <c r="C34" s="10">
        <v>0</v>
      </c>
      <c r="D34" s="10">
        <v>0</v>
      </c>
      <c r="E34" s="10">
        <v>0</v>
      </c>
      <c r="F34" s="10">
        <v>0</v>
      </c>
      <c r="G34" s="10">
        <v>31017</v>
      </c>
      <c r="H34" s="10">
        <v>0</v>
      </c>
      <c r="I34" s="10">
        <v>31017</v>
      </c>
      <c r="J34" s="10">
        <v>-31017</v>
      </c>
      <c r="K34" s="10">
        <v>0</v>
      </c>
      <c r="L34" s="10">
        <v>-31017</v>
      </c>
      <c r="M34" s="10">
        <v>263429</v>
      </c>
      <c r="N34" s="10">
        <v>0</v>
      </c>
      <c r="O34" s="10">
        <v>0</v>
      </c>
      <c r="P34" s="10">
        <v>0</v>
      </c>
      <c r="Q34" s="11">
        <v>232413</v>
      </c>
    </row>
    <row r="35" spans="2:17" ht="24.75" customHeight="1" x14ac:dyDescent="0.3">
      <c r="B35" s="9" t="s">
        <v>157</v>
      </c>
      <c r="C35" s="10">
        <v>74318</v>
      </c>
      <c r="D35" s="10">
        <v>0</v>
      </c>
      <c r="E35" s="10">
        <v>0</v>
      </c>
      <c r="F35" s="10">
        <v>74318</v>
      </c>
      <c r="G35" s="10">
        <v>0</v>
      </c>
      <c r="H35" s="10">
        <v>0</v>
      </c>
      <c r="I35" s="10">
        <v>0</v>
      </c>
      <c r="J35" s="10">
        <v>74318</v>
      </c>
      <c r="K35" s="10">
        <v>22307</v>
      </c>
      <c r="L35" s="10">
        <v>52010</v>
      </c>
      <c r="M35" s="10">
        <v>-89247</v>
      </c>
      <c r="N35" s="10">
        <v>0</v>
      </c>
      <c r="O35" s="10">
        <v>0</v>
      </c>
      <c r="P35" s="10">
        <v>0</v>
      </c>
      <c r="Q35" s="11">
        <v>-37237</v>
      </c>
    </row>
    <row r="36" spans="2:17" ht="24.75" customHeight="1" x14ac:dyDescent="0.3">
      <c r="B36" s="9" t="s">
        <v>38</v>
      </c>
      <c r="C36" s="10">
        <v>0</v>
      </c>
      <c r="D36" s="10">
        <v>22928</v>
      </c>
      <c r="E36" s="10">
        <v>17655</v>
      </c>
      <c r="F36" s="10">
        <v>40583</v>
      </c>
      <c r="G36" s="10">
        <v>32646</v>
      </c>
      <c r="H36" s="10">
        <v>0</v>
      </c>
      <c r="I36" s="10">
        <v>32646</v>
      </c>
      <c r="J36" s="10">
        <v>7937</v>
      </c>
      <c r="K36" s="10">
        <v>0</v>
      </c>
      <c r="L36" s="10">
        <v>7937</v>
      </c>
      <c r="M36" s="10">
        <v>0</v>
      </c>
      <c r="N36" s="10">
        <v>-39885</v>
      </c>
      <c r="O36" s="10">
        <v>0</v>
      </c>
      <c r="P36" s="10">
        <v>0</v>
      </c>
      <c r="Q36" s="11">
        <v>47822</v>
      </c>
    </row>
    <row r="37" spans="2:17" ht="24.75" customHeight="1" x14ac:dyDescent="0.3">
      <c r="B37" s="9" t="s">
        <v>39</v>
      </c>
      <c r="C37" s="10">
        <v>39293</v>
      </c>
      <c r="D37" s="10">
        <v>161978</v>
      </c>
      <c r="E37" s="10">
        <v>-7505</v>
      </c>
      <c r="F37" s="10">
        <v>193766</v>
      </c>
      <c r="G37" s="10">
        <v>0</v>
      </c>
      <c r="H37" s="10">
        <v>6497</v>
      </c>
      <c r="I37" s="10">
        <v>14971</v>
      </c>
      <c r="J37" s="10">
        <v>178795</v>
      </c>
      <c r="K37" s="10">
        <v>35366</v>
      </c>
      <c r="L37" s="10">
        <v>143428</v>
      </c>
      <c r="M37" s="10">
        <v>718609</v>
      </c>
      <c r="N37" s="10">
        <v>0</v>
      </c>
      <c r="O37" s="10">
        <v>0</v>
      </c>
      <c r="P37" s="10">
        <v>48000</v>
      </c>
      <c r="Q37" s="11">
        <v>814038</v>
      </c>
    </row>
    <row r="38" spans="2:17" ht="24.75" customHeight="1" x14ac:dyDescent="0.3">
      <c r="B38" s="9" t="s">
        <v>40</v>
      </c>
      <c r="C38" s="10">
        <v>0</v>
      </c>
      <c r="D38" s="10">
        <v>0</v>
      </c>
      <c r="E38" s="10">
        <v>0</v>
      </c>
      <c r="F38" s="10">
        <v>0</v>
      </c>
      <c r="G38" s="10">
        <v>15411</v>
      </c>
      <c r="H38" s="10">
        <v>0</v>
      </c>
      <c r="I38" s="10">
        <v>15411</v>
      </c>
      <c r="J38" s="10">
        <v>-15411</v>
      </c>
      <c r="K38" s="10">
        <v>0</v>
      </c>
      <c r="L38" s="10">
        <v>-15411</v>
      </c>
      <c r="M38" s="10">
        <v>949140</v>
      </c>
      <c r="N38" s="10">
        <v>0</v>
      </c>
      <c r="O38" s="10">
        <v>0</v>
      </c>
      <c r="P38" s="10">
        <v>0</v>
      </c>
      <c r="Q38" s="11">
        <v>933729</v>
      </c>
    </row>
    <row r="39" spans="2:17" ht="24.75" customHeight="1" x14ac:dyDescent="0.3">
      <c r="B39" s="9" t="s">
        <v>41</v>
      </c>
      <c r="C39" s="10">
        <v>2138</v>
      </c>
      <c r="D39" s="10">
        <v>19938</v>
      </c>
      <c r="E39" s="10">
        <v>0</v>
      </c>
      <c r="F39" s="10">
        <v>22075</v>
      </c>
      <c r="G39" s="10">
        <v>0</v>
      </c>
      <c r="H39" s="10">
        <v>2566</v>
      </c>
      <c r="I39" s="10">
        <v>15532</v>
      </c>
      <c r="J39" s="10">
        <v>6544</v>
      </c>
      <c r="K39" s="10">
        <v>0</v>
      </c>
      <c r="L39" s="10">
        <v>6544</v>
      </c>
      <c r="M39" s="10">
        <v>218015</v>
      </c>
      <c r="N39" s="10">
        <v>0</v>
      </c>
      <c r="O39" s="10">
        <v>0</v>
      </c>
      <c r="P39" s="10">
        <v>0</v>
      </c>
      <c r="Q39" s="11">
        <v>224558</v>
      </c>
    </row>
    <row r="40" spans="2:17" ht="24.75" customHeight="1" x14ac:dyDescent="0.3">
      <c r="B40" s="9" t="s">
        <v>42</v>
      </c>
      <c r="C40" s="10">
        <v>0</v>
      </c>
      <c r="D40" s="10">
        <v>14524</v>
      </c>
      <c r="E40" s="10">
        <v>0</v>
      </c>
      <c r="F40" s="10">
        <v>14524</v>
      </c>
      <c r="G40" s="10">
        <v>62552</v>
      </c>
      <c r="H40" s="10">
        <v>36029</v>
      </c>
      <c r="I40" s="10">
        <v>98581</v>
      </c>
      <c r="J40" s="10">
        <v>-84058</v>
      </c>
      <c r="K40" s="10">
        <v>0</v>
      </c>
      <c r="L40" s="10">
        <v>-84058</v>
      </c>
      <c r="M40" s="10">
        <v>1080557</v>
      </c>
      <c r="N40" s="10">
        <v>0</v>
      </c>
      <c r="O40" s="10">
        <v>0</v>
      </c>
      <c r="P40" s="10">
        <v>0</v>
      </c>
      <c r="Q40" s="11">
        <v>996499</v>
      </c>
    </row>
    <row r="41" spans="2:17" ht="24.75" customHeight="1" x14ac:dyDescent="0.3">
      <c r="B41" s="9" t="s">
        <v>43</v>
      </c>
      <c r="C41" s="10">
        <v>43957</v>
      </c>
      <c r="D41" s="10">
        <v>797848</v>
      </c>
      <c r="E41" s="10">
        <v>0</v>
      </c>
      <c r="F41" s="10">
        <v>841805</v>
      </c>
      <c r="G41" s="10">
        <v>0</v>
      </c>
      <c r="H41" s="10">
        <v>0</v>
      </c>
      <c r="I41" s="10">
        <v>0</v>
      </c>
      <c r="J41" s="10">
        <v>841805</v>
      </c>
      <c r="K41" s="10">
        <v>252542</v>
      </c>
      <c r="L41" s="10">
        <v>589264</v>
      </c>
      <c r="M41" s="10">
        <v>5143356</v>
      </c>
      <c r="N41" s="10">
        <v>0</v>
      </c>
      <c r="O41" s="10">
        <v>0</v>
      </c>
      <c r="P41" s="10">
        <v>0</v>
      </c>
      <c r="Q41" s="11">
        <v>5732620</v>
      </c>
    </row>
    <row r="42" spans="2:17" ht="24.75" customHeight="1" x14ac:dyDescent="0.3">
      <c r="B42" s="9" t="s">
        <v>44</v>
      </c>
      <c r="C42" s="10">
        <v>0</v>
      </c>
      <c r="D42" s="10">
        <v>0</v>
      </c>
      <c r="E42" s="10">
        <v>0</v>
      </c>
      <c r="F42" s="10">
        <v>0</v>
      </c>
      <c r="G42" s="10">
        <v>97984</v>
      </c>
      <c r="H42" s="10">
        <v>0</v>
      </c>
      <c r="I42" s="10">
        <v>97984</v>
      </c>
      <c r="J42" s="10">
        <v>-97984</v>
      </c>
      <c r="K42" s="10">
        <v>0</v>
      </c>
      <c r="L42" s="10">
        <v>-97984</v>
      </c>
      <c r="M42" s="10">
        <v>164740</v>
      </c>
      <c r="N42" s="10">
        <v>0</v>
      </c>
      <c r="O42" s="10">
        <v>0</v>
      </c>
      <c r="P42" s="10">
        <v>0</v>
      </c>
      <c r="Q42" s="11">
        <v>66757</v>
      </c>
    </row>
    <row r="43" spans="2:17" customFormat="1" ht="24.75" customHeight="1" x14ac:dyDescent="0.35">
      <c r="B43" s="44" t="s">
        <v>45</v>
      </c>
      <c r="C43" s="45">
        <f t="shared" ref="C43:P43" si="0">SUM(C6:C42)</f>
        <v>3264978</v>
      </c>
      <c r="D43" s="45">
        <f t="shared" si="0"/>
        <v>4202372</v>
      </c>
      <c r="E43" s="45">
        <f t="shared" si="0"/>
        <v>100107</v>
      </c>
      <c r="F43" s="45">
        <f t="shared" si="0"/>
        <v>7567456</v>
      </c>
      <c r="G43" s="45">
        <f t="shared" si="0"/>
        <v>2069433</v>
      </c>
      <c r="H43" s="45">
        <f t="shared" si="0"/>
        <v>423205</v>
      </c>
      <c r="I43" s="45">
        <f t="shared" si="0"/>
        <v>2886147</v>
      </c>
      <c r="J43" s="45">
        <f t="shared" si="0"/>
        <v>4681310</v>
      </c>
      <c r="K43" s="45">
        <f t="shared" si="0"/>
        <v>1730078</v>
      </c>
      <c r="L43" s="45">
        <f t="shared" si="0"/>
        <v>2951232</v>
      </c>
      <c r="M43" s="45">
        <f t="shared" si="0"/>
        <v>34972950</v>
      </c>
      <c r="N43" s="45">
        <f t="shared" si="0"/>
        <v>-5526</v>
      </c>
      <c r="O43" s="45">
        <f t="shared" si="0"/>
        <v>24940</v>
      </c>
      <c r="P43" s="45">
        <f t="shared" si="0"/>
        <v>1501922</v>
      </c>
      <c r="Q43" s="45">
        <f>SUM(Q6:Q42)</f>
        <v>36402844</v>
      </c>
    </row>
    <row r="44" spans="2:17" customFormat="1" ht="24.75" customHeight="1" x14ac:dyDescent="0.35">
      <c r="B44" s="239" t="s">
        <v>46</v>
      </c>
      <c r="C44" s="240"/>
      <c r="D44" s="240"/>
      <c r="E44" s="240"/>
      <c r="F44" s="240"/>
      <c r="G44" s="240"/>
      <c r="H44" s="240"/>
      <c r="I44" s="240"/>
      <c r="J44" s="240"/>
      <c r="K44" s="240"/>
      <c r="L44" s="240"/>
      <c r="M44" s="240"/>
      <c r="N44" s="240"/>
      <c r="O44" s="240"/>
      <c r="P44" s="240"/>
      <c r="Q44" s="241"/>
    </row>
    <row r="45" spans="2:17" ht="24.75" customHeight="1" x14ac:dyDescent="0.3">
      <c r="B45" s="9" t="s">
        <v>47</v>
      </c>
      <c r="C45" s="10">
        <v>140199</v>
      </c>
      <c r="D45" s="10">
        <v>0</v>
      </c>
      <c r="E45" s="10">
        <v>0</v>
      </c>
      <c r="F45" s="10">
        <v>140199</v>
      </c>
      <c r="G45" s="10">
        <v>0</v>
      </c>
      <c r="H45" s="10">
        <v>0</v>
      </c>
      <c r="I45" s="10">
        <v>0</v>
      </c>
      <c r="J45" s="10">
        <v>140199</v>
      </c>
      <c r="K45" s="10">
        <v>42060</v>
      </c>
      <c r="L45" s="10">
        <v>98139</v>
      </c>
      <c r="M45" s="10">
        <v>346008</v>
      </c>
      <c r="N45" s="10">
        <v>0</v>
      </c>
      <c r="O45" s="10">
        <v>0</v>
      </c>
      <c r="P45" s="10">
        <v>0</v>
      </c>
      <c r="Q45" s="11">
        <v>444148</v>
      </c>
    </row>
    <row r="46" spans="2:17" ht="24.75" customHeight="1" x14ac:dyDescent="0.3">
      <c r="B46" s="9" t="s">
        <v>65</v>
      </c>
      <c r="C46" s="10">
        <v>8423</v>
      </c>
      <c r="D46" s="10">
        <v>363893</v>
      </c>
      <c r="E46" s="10">
        <v>23137</v>
      </c>
      <c r="F46" s="10">
        <v>395453</v>
      </c>
      <c r="G46" s="10">
        <v>0</v>
      </c>
      <c r="H46" s="10">
        <v>0</v>
      </c>
      <c r="I46" s="10">
        <v>39611</v>
      </c>
      <c r="J46" s="10">
        <v>355841</v>
      </c>
      <c r="K46" s="10">
        <v>106752</v>
      </c>
      <c r="L46" s="10">
        <v>249089</v>
      </c>
      <c r="M46" s="10">
        <v>2251662</v>
      </c>
      <c r="N46" s="10">
        <v>-216251</v>
      </c>
      <c r="O46" s="10">
        <v>0</v>
      </c>
      <c r="P46" s="10">
        <v>100000</v>
      </c>
      <c r="Q46" s="11">
        <v>2617001</v>
      </c>
    </row>
    <row r="47" spans="2:17" ht="24.75" customHeight="1" x14ac:dyDescent="0.3">
      <c r="B47" s="9" t="s">
        <v>258</v>
      </c>
      <c r="C47" s="10">
        <v>39009</v>
      </c>
      <c r="D47" s="10">
        <v>0</v>
      </c>
      <c r="E47" s="10">
        <v>0</v>
      </c>
      <c r="F47" s="10">
        <v>39009</v>
      </c>
      <c r="G47" s="10">
        <v>0</v>
      </c>
      <c r="H47" s="10">
        <v>0</v>
      </c>
      <c r="I47" s="10">
        <v>0</v>
      </c>
      <c r="J47" s="10">
        <v>39009</v>
      </c>
      <c r="K47" s="10">
        <v>11703</v>
      </c>
      <c r="L47" s="10">
        <v>27307</v>
      </c>
      <c r="M47" s="10">
        <v>52705</v>
      </c>
      <c r="N47" s="10">
        <v>0</v>
      </c>
      <c r="O47" s="10">
        <v>0</v>
      </c>
      <c r="P47" s="10">
        <v>0</v>
      </c>
      <c r="Q47" s="11">
        <v>80012</v>
      </c>
    </row>
    <row r="48" spans="2:17" ht="24.75" customHeight="1" x14ac:dyDescent="0.3">
      <c r="B48" s="9" t="s">
        <v>48</v>
      </c>
      <c r="C48" s="10">
        <v>288603</v>
      </c>
      <c r="D48" s="10">
        <v>0</v>
      </c>
      <c r="E48" s="10">
        <v>42329</v>
      </c>
      <c r="F48" s="10">
        <v>330932</v>
      </c>
      <c r="G48" s="10">
        <v>0</v>
      </c>
      <c r="H48" s="10">
        <v>0</v>
      </c>
      <c r="I48" s="10">
        <v>0</v>
      </c>
      <c r="J48" s="10">
        <v>330932</v>
      </c>
      <c r="K48" s="10">
        <v>122292</v>
      </c>
      <c r="L48" s="10">
        <v>208640</v>
      </c>
      <c r="M48" s="10">
        <v>22165652</v>
      </c>
      <c r="N48" s="10">
        <v>0</v>
      </c>
      <c r="O48" s="10">
        <v>0</v>
      </c>
      <c r="P48" s="10">
        <v>0</v>
      </c>
      <c r="Q48" s="11">
        <v>22374293</v>
      </c>
    </row>
    <row r="49" spans="2:17" ht="24.75" customHeight="1" x14ac:dyDescent="0.3">
      <c r="B49" s="9" t="s">
        <v>259</v>
      </c>
      <c r="C49" s="10">
        <v>-19980</v>
      </c>
      <c r="D49" s="10">
        <v>33700</v>
      </c>
      <c r="E49" s="10">
        <v>0</v>
      </c>
      <c r="F49" s="10">
        <v>13720</v>
      </c>
      <c r="G49" s="10">
        <v>0</v>
      </c>
      <c r="H49" s="10">
        <v>4374</v>
      </c>
      <c r="I49" s="10">
        <v>4374</v>
      </c>
      <c r="J49" s="10">
        <v>9346</v>
      </c>
      <c r="K49" s="10">
        <v>3592</v>
      </c>
      <c r="L49" s="10">
        <v>5754</v>
      </c>
      <c r="M49" s="10">
        <v>-18617</v>
      </c>
      <c r="N49" s="10">
        <v>0</v>
      </c>
      <c r="O49" s="10">
        <v>0</v>
      </c>
      <c r="P49" s="10">
        <v>0</v>
      </c>
      <c r="Q49" s="11">
        <v>-12862</v>
      </c>
    </row>
    <row r="50" spans="2:17" customFormat="1" ht="24.75" customHeight="1" x14ac:dyDescent="0.35">
      <c r="B50" s="44" t="s">
        <v>45</v>
      </c>
      <c r="C50" s="45">
        <f>SUM(C45:C49)</f>
        <v>456254</v>
      </c>
      <c r="D50" s="45">
        <f t="shared" ref="D50:Q50" si="1">SUM(D45:D49)</f>
        <v>397593</v>
      </c>
      <c r="E50" s="45">
        <f t="shared" si="1"/>
        <v>65466</v>
      </c>
      <c r="F50" s="45">
        <f t="shared" si="1"/>
        <v>919313</v>
      </c>
      <c r="G50" s="45">
        <f t="shared" si="1"/>
        <v>0</v>
      </c>
      <c r="H50" s="45">
        <f t="shared" si="1"/>
        <v>4374</v>
      </c>
      <c r="I50" s="45">
        <f t="shared" si="1"/>
        <v>43985</v>
      </c>
      <c r="J50" s="45">
        <f t="shared" si="1"/>
        <v>875327</v>
      </c>
      <c r="K50" s="45">
        <f t="shared" si="1"/>
        <v>286399</v>
      </c>
      <c r="L50" s="45">
        <f t="shared" si="1"/>
        <v>588929</v>
      </c>
      <c r="M50" s="45">
        <f t="shared" si="1"/>
        <v>24797410</v>
      </c>
      <c r="N50" s="45">
        <f t="shared" si="1"/>
        <v>-216251</v>
      </c>
      <c r="O50" s="45">
        <f t="shared" si="1"/>
        <v>0</v>
      </c>
      <c r="P50" s="45">
        <f t="shared" si="1"/>
        <v>100000</v>
      </c>
      <c r="Q50" s="45">
        <f t="shared" si="1"/>
        <v>25502592</v>
      </c>
    </row>
    <row r="51" spans="2:17" customFormat="1" ht="24.75" customHeight="1" x14ac:dyDescent="0.35">
      <c r="B51" s="44" t="s">
        <v>49</v>
      </c>
      <c r="C51" s="46">
        <f>C43+C50</f>
        <v>3721232</v>
      </c>
      <c r="D51" s="46">
        <f t="shared" ref="D51:Q51" si="2">D43+D50</f>
        <v>4599965</v>
      </c>
      <c r="E51" s="46">
        <f t="shared" si="2"/>
        <v>165573</v>
      </c>
      <c r="F51" s="46">
        <f t="shared" si="2"/>
        <v>8486769</v>
      </c>
      <c r="G51" s="46">
        <f t="shared" si="2"/>
        <v>2069433</v>
      </c>
      <c r="H51" s="46">
        <f t="shared" si="2"/>
        <v>427579</v>
      </c>
      <c r="I51" s="46">
        <f t="shared" si="2"/>
        <v>2930132</v>
      </c>
      <c r="J51" s="46">
        <f t="shared" si="2"/>
        <v>5556637</v>
      </c>
      <c r="K51" s="46">
        <f t="shared" si="2"/>
        <v>2016477</v>
      </c>
      <c r="L51" s="46">
        <f t="shared" si="2"/>
        <v>3540161</v>
      </c>
      <c r="M51" s="46">
        <f t="shared" si="2"/>
        <v>59770360</v>
      </c>
      <c r="N51" s="46">
        <f t="shared" si="2"/>
        <v>-221777</v>
      </c>
      <c r="O51" s="46">
        <f t="shared" si="2"/>
        <v>24940</v>
      </c>
      <c r="P51" s="46">
        <f t="shared" si="2"/>
        <v>1601922</v>
      </c>
      <c r="Q51" s="46">
        <f t="shared" si="2"/>
        <v>61905436</v>
      </c>
    </row>
    <row r="52" spans="2:17" ht="19.5" customHeight="1" x14ac:dyDescent="0.3">
      <c r="B52" s="242" t="s">
        <v>50</v>
      </c>
      <c r="C52" s="242"/>
      <c r="D52" s="242"/>
      <c r="E52" s="242"/>
      <c r="F52" s="242"/>
      <c r="G52" s="242"/>
      <c r="H52" s="242"/>
      <c r="I52" s="242"/>
      <c r="J52" s="242"/>
      <c r="K52" s="242"/>
      <c r="L52" s="242"/>
      <c r="M52" s="242"/>
      <c r="N52" s="242"/>
      <c r="O52" s="242"/>
      <c r="P52" s="242"/>
      <c r="Q52" s="242"/>
    </row>
    <row r="53" spans="2:17" ht="19.5" customHeight="1" x14ac:dyDescent="0.3">
      <c r="J53" s="5"/>
    </row>
    <row r="54" spans="2:17" ht="19.5" customHeight="1" x14ac:dyDescent="0.3">
      <c r="D54" s="5"/>
    </row>
  </sheetData>
  <sheetProtection algorithmName="SHA-512" hashValue="z5SAZmGHSu1wGCBzQ0UJ+lAy1og7IZiHVAP1avMThJO5z1nEs8FT9UjCLjLRTDzuCm81jcY2p4/0/crYEVnP3A==" saltValue="yrHyNpIrayXpWtktVahCdw==" spinCount="100000" sheet="1" objects="1" scenarios="1"/>
  <sortState ref="B6:Q41">
    <sortCondition ref="B6:B41"/>
  </sortState>
  <mergeCells count="4">
    <mergeCell ref="B3:Q3"/>
    <mergeCell ref="B44:Q44"/>
    <mergeCell ref="B52:Q52"/>
    <mergeCell ref="B5:Q5"/>
  </mergeCells>
  <pageMargins left="0.7" right="0.7" top="0.75" bottom="0.75" header="0.3" footer="0.3"/>
  <pageSetup paperSize="9" scale="40"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92D050"/>
  </sheetPr>
  <dimension ref="B1:S39"/>
  <sheetViews>
    <sheetView zoomScale="82" zoomScaleNormal="82" workbookViewId="0">
      <selection activeCell="S32" sqref="S32"/>
    </sheetView>
  </sheetViews>
  <sheetFormatPr defaultColWidth="14.36328125" defaultRowHeight="14" x14ac:dyDescent="0.3"/>
  <cols>
    <col min="1" max="1" width="9.6328125" style="202" customWidth="1"/>
    <col min="2" max="2" width="43.54296875" style="202" customWidth="1"/>
    <col min="3" max="16" width="17.90625" style="202" customWidth="1"/>
    <col min="17" max="17" width="17.90625" style="203" customWidth="1"/>
    <col min="18" max="18" width="14.36328125" style="202"/>
    <col min="19" max="19" width="15.90625" style="202" bestFit="1" customWidth="1"/>
    <col min="20" max="256" width="14.36328125" style="202"/>
    <col min="257" max="257" width="9.6328125" style="202" customWidth="1"/>
    <col min="258" max="258" width="43.54296875" style="202" customWidth="1"/>
    <col min="259" max="273" width="17.90625" style="202" customWidth="1"/>
    <col min="274" max="274" width="14.36328125" style="202"/>
    <col min="275" max="275" width="15.90625" style="202" bestFit="1" customWidth="1"/>
    <col min="276" max="512" width="14.36328125" style="202"/>
    <col min="513" max="513" width="9.6328125" style="202" customWidth="1"/>
    <col min="514" max="514" width="43.54296875" style="202" customWidth="1"/>
    <col min="515" max="529" width="17.90625" style="202" customWidth="1"/>
    <col min="530" max="530" width="14.36328125" style="202"/>
    <col min="531" max="531" width="15.90625" style="202" bestFit="1" customWidth="1"/>
    <col min="532" max="768" width="14.36328125" style="202"/>
    <col min="769" max="769" width="9.6328125" style="202" customWidth="1"/>
    <col min="770" max="770" width="43.54296875" style="202" customWidth="1"/>
    <col min="771" max="785" width="17.90625" style="202" customWidth="1"/>
    <col min="786" max="786" width="14.36328125" style="202"/>
    <col min="787" max="787" width="15.90625" style="202" bestFit="1" customWidth="1"/>
    <col min="788" max="1024" width="14.36328125" style="202"/>
    <col min="1025" max="1025" width="9.6328125" style="202" customWidth="1"/>
    <col min="1026" max="1026" width="43.54296875" style="202" customWidth="1"/>
    <col min="1027" max="1041" width="17.90625" style="202" customWidth="1"/>
    <col min="1042" max="1042" width="14.36328125" style="202"/>
    <col min="1043" max="1043" width="15.90625" style="202" bestFit="1" customWidth="1"/>
    <col min="1044" max="1280" width="14.36328125" style="202"/>
    <col min="1281" max="1281" width="9.6328125" style="202" customWidth="1"/>
    <col min="1282" max="1282" width="43.54296875" style="202" customWidth="1"/>
    <col min="1283" max="1297" width="17.90625" style="202" customWidth="1"/>
    <col min="1298" max="1298" width="14.36328125" style="202"/>
    <col min="1299" max="1299" width="15.90625" style="202" bestFit="1" customWidth="1"/>
    <col min="1300" max="1536" width="14.36328125" style="202"/>
    <col min="1537" max="1537" width="9.6328125" style="202" customWidth="1"/>
    <col min="1538" max="1538" width="43.54296875" style="202" customWidth="1"/>
    <col min="1539" max="1553" width="17.90625" style="202" customWidth="1"/>
    <col min="1554" max="1554" width="14.36328125" style="202"/>
    <col min="1555" max="1555" width="15.90625" style="202" bestFit="1" customWidth="1"/>
    <col min="1556" max="1792" width="14.36328125" style="202"/>
    <col min="1793" max="1793" width="9.6328125" style="202" customWidth="1"/>
    <col min="1794" max="1794" width="43.54296875" style="202" customWidth="1"/>
    <col min="1795" max="1809" width="17.90625" style="202" customWidth="1"/>
    <col min="1810" max="1810" width="14.36328125" style="202"/>
    <col min="1811" max="1811" width="15.90625" style="202" bestFit="1" customWidth="1"/>
    <col min="1812" max="2048" width="14.36328125" style="202"/>
    <col min="2049" max="2049" width="9.6328125" style="202" customWidth="1"/>
    <col min="2050" max="2050" width="43.54296875" style="202" customWidth="1"/>
    <col min="2051" max="2065" width="17.90625" style="202" customWidth="1"/>
    <col min="2066" max="2066" width="14.36328125" style="202"/>
    <col min="2067" max="2067" width="15.90625" style="202" bestFit="1" customWidth="1"/>
    <col min="2068" max="2304" width="14.36328125" style="202"/>
    <col min="2305" max="2305" width="9.6328125" style="202" customWidth="1"/>
    <col min="2306" max="2306" width="43.54296875" style="202" customWidth="1"/>
    <col min="2307" max="2321" width="17.90625" style="202" customWidth="1"/>
    <col min="2322" max="2322" width="14.36328125" style="202"/>
    <col min="2323" max="2323" width="15.90625" style="202" bestFit="1" customWidth="1"/>
    <col min="2324" max="2560" width="14.36328125" style="202"/>
    <col min="2561" max="2561" width="9.6328125" style="202" customWidth="1"/>
    <col min="2562" max="2562" width="43.54296875" style="202" customWidth="1"/>
    <col min="2563" max="2577" width="17.90625" style="202" customWidth="1"/>
    <col min="2578" max="2578" width="14.36328125" style="202"/>
    <col min="2579" max="2579" width="15.90625" style="202" bestFit="1" customWidth="1"/>
    <col min="2580" max="2816" width="14.36328125" style="202"/>
    <col min="2817" max="2817" width="9.6328125" style="202" customWidth="1"/>
    <col min="2818" max="2818" width="43.54296875" style="202" customWidth="1"/>
    <col min="2819" max="2833" width="17.90625" style="202" customWidth="1"/>
    <col min="2834" max="2834" width="14.36328125" style="202"/>
    <col min="2835" max="2835" width="15.90625" style="202" bestFit="1" customWidth="1"/>
    <col min="2836" max="3072" width="14.36328125" style="202"/>
    <col min="3073" max="3073" width="9.6328125" style="202" customWidth="1"/>
    <col min="3074" max="3074" width="43.54296875" style="202" customWidth="1"/>
    <col min="3075" max="3089" width="17.90625" style="202" customWidth="1"/>
    <col min="3090" max="3090" width="14.36328125" style="202"/>
    <col min="3091" max="3091" width="15.90625" style="202" bestFit="1" customWidth="1"/>
    <col min="3092" max="3328" width="14.36328125" style="202"/>
    <col min="3329" max="3329" width="9.6328125" style="202" customWidth="1"/>
    <col min="3330" max="3330" width="43.54296875" style="202" customWidth="1"/>
    <col min="3331" max="3345" width="17.90625" style="202" customWidth="1"/>
    <col min="3346" max="3346" width="14.36328125" style="202"/>
    <col min="3347" max="3347" width="15.90625" style="202" bestFit="1" customWidth="1"/>
    <col min="3348" max="3584" width="14.36328125" style="202"/>
    <col min="3585" max="3585" width="9.6328125" style="202" customWidth="1"/>
    <col min="3586" max="3586" width="43.54296875" style="202" customWidth="1"/>
    <col min="3587" max="3601" width="17.90625" style="202" customWidth="1"/>
    <col min="3602" max="3602" width="14.36328125" style="202"/>
    <col min="3603" max="3603" width="15.90625" style="202" bestFit="1" customWidth="1"/>
    <col min="3604" max="3840" width="14.36328125" style="202"/>
    <col min="3841" max="3841" width="9.6328125" style="202" customWidth="1"/>
    <col min="3842" max="3842" width="43.54296875" style="202" customWidth="1"/>
    <col min="3843" max="3857" width="17.90625" style="202" customWidth="1"/>
    <col min="3858" max="3858" width="14.36328125" style="202"/>
    <col min="3859" max="3859" width="15.90625" style="202" bestFit="1" customWidth="1"/>
    <col min="3860" max="4096" width="14.36328125" style="202"/>
    <col min="4097" max="4097" width="9.6328125" style="202" customWidth="1"/>
    <col min="4098" max="4098" width="43.54296875" style="202" customWidth="1"/>
    <col min="4099" max="4113" width="17.90625" style="202" customWidth="1"/>
    <col min="4114" max="4114" width="14.36328125" style="202"/>
    <col min="4115" max="4115" width="15.90625" style="202" bestFit="1" customWidth="1"/>
    <col min="4116" max="4352" width="14.36328125" style="202"/>
    <col min="4353" max="4353" width="9.6328125" style="202" customWidth="1"/>
    <col min="4354" max="4354" width="43.54296875" style="202" customWidth="1"/>
    <col min="4355" max="4369" width="17.90625" style="202" customWidth="1"/>
    <col min="4370" max="4370" width="14.36328125" style="202"/>
    <col min="4371" max="4371" width="15.90625" style="202" bestFit="1" customWidth="1"/>
    <col min="4372" max="4608" width="14.36328125" style="202"/>
    <col min="4609" max="4609" width="9.6328125" style="202" customWidth="1"/>
    <col min="4610" max="4610" width="43.54296875" style="202" customWidth="1"/>
    <col min="4611" max="4625" width="17.90625" style="202" customWidth="1"/>
    <col min="4626" max="4626" width="14.36328125" style="202"/>
    <col min="4627" max="4627" width="15.90625" style="202" bestFit="1" customWidth="1"/>
    <col min="4628" max="4864" width="14.36328125" style="202"/>
    <col min="4865" max="4865" width="9.6328125" style="202" customWidth="1"/>
    <col min="4866" max="4866" width="43.54296875" style="202" customWidth="1"/>
    <col min="4867" max="4881" width="17.90625" style="202" customWidth="1"/>
    <col min="4882" max="4882" width="14.36328125" style="202"/>
    <col min="4883" max="4883" width="15.90625" style="202" bestFit="1" customWidth="1"/>
    <col min="4884" max="5120" width="14.36328125" style="202"/>
    <col min="5121" max="5121" width="9.6328125" style="202" customWidth="1"/>
    <col min="5122" max="5122" width="43.54296875" style="202" customWidth="1"/>
    <col min="5123" max="5137" width="17.90625" style="202" customWidth="1"/>
    <col min="5138" max="5138" width="14.36328125" style="202"/>
    <col min="5139" max="5139" width="15.90625" style="202" bestFit="1" customWidth="1"/>
    <col min="5140" max="5376" width="14.36328125" style="202"/>
    <col min="5377" max="5377" width="9.6328125" style="202" customWidth="1"/>
    <col min="5378" max="5378" width="43.54296875" style="202" customWidth="1"/>
    <col min="5379" max="5393" width="17.90625" style="202" customWidth="1"/>
    <col min="5394" max="5394" width="14.36328125" style="202"/>
    <col min="5395" max="5395" width="15.90625" style="202" bestFit="1" customWidth="1"/>
    <col min="5396" max="5632" width="14.36328125" style="202"/>
    <col min="5633" max="5633" width="9.6328125" style="202" customWidth="1"/>
    <col min="5634" max="5634" width="43.54296875" style="202" customWidth="1"/>
    <col min="5635" max="5649" width="17.90625" style="202" customWidth="1"/>
    <col min="5650" max="5650" width="14.36328125" style="202"/>
    <col min="5651" max="5651" width="15.90625" style="202" bestFit="1" customWidth="1"/>
    <col min="5652" max="5888" width="14.36328125" style="202"/>
    <col min="5889" max="5889" width="9.6328125" style="202" customWidth="1"/>
    <col min="5890" max="5890" width="43.54296875" style="202" customWidth="1"/>
    <col min="5891" max="5905" width="17.90625" style="202" customWidth="1"/>
    <col min="5906" max="5906" width="14.36328125" style="202"/>
    <col min="5907" max="5907" width="15.90625" style="202" bestFit="1" customWidth="1"/>
    <col min="5908" max="6144" width="14.36328125" style="202"/>
    <col min="6145" max="6145" width="9.6328125" style="202" customWidth="1"/>
    <col min="6146" max="6146" width="43.54296875" style="202" customWidth="1"/>
    <col min="6147" max="6161" width="17.90625" style="202" customWidth="1"/>
    <col min="6162" max="6162" width="14.36328125" style="202"/>
    <col min="6163" max="6163" width="15.90625" style="202" bestFit="1" customWidth="1"/>
    <col min="6164" max="6400" width="14.36328125" style="202"/>
    <col min="6401" max="6401" width="9.6328125" style="202" customWidth="1"/>
    <col min="6402" max="6402" width="43.54296875" style="202" customWidth="1"/>
    <col min="6403" max="6417" width="17.90625" style="202" customWidth="1"/>
    <col min="6418" max="6418" width="14.36328125" style="202"/>
    <col min="6419" max="6419" width="15.90625" style="202" bestFit="1" customWidth="1"/>
    <col min="6420" max="6656" width="14.36328125" style="202"/>
    <col min="6657" max="6657" width="9.6328125" style="202" customWidth="1"/>
    <col min="6658" max="6658" width="43.54296875" style="202" customWidth="1"/>
    <col min="6659" max="6673" width="17.90625" style="202" customWidth="1"/>
    <col min="6674" max="6674" width="14.36328125" style="202"/>
    <col min="6675" max="6675" width="15.90625" style="202" bestFit="1" customWidth="1"/>
    <col min="6676" max="6912" width="14.36328125" style="202"/>
    <col min="6913" max="6913" width="9.6328125" style="202" customWidth="1"/>
    <col min="6914" max="6914" width="43.54296875" style="202" customWidth="1"/>
    <col min="6915" max="6929" width="17.90625" style="202" customWidth="1"/>
    <col min="6930" max="6930" width="14.36328125" style="202"/>
    <col min="6931" max="6931" width="15.90625" style="202" bestFit="1" customWidth="1"/>
    <col min="6932" max="7168" width="14.36328125" style="202"/>
    <col min="7169" max="7169" width="9.6328125" style="202" customWidth="1"/>
    <col min="7170" max="7170" width="43.54296875" style="202" customWidth="1"/>
    <col min="7171" max="7185" width="17.90625" style="202" customWidth="1"/>
    <col min="7186" max="7186" width="14.36328125" style="202"/>
    <col min="7187" max="7187" width="15.90625" style="202" bestFit="1" customWidth="1"/>
    <col min="7188" max="7424" width="14.36328125" style="202"/>
    <col min="7425" max="7425" width="9.6328125" style="202" customWidth="1"/>
    <col min="7426" max="7426" width="43.54296875" style="202" customWidth="1"/>
    <col min="7427" max="7441" width="17.90625" style="202" customWidth="1"/>
    <col min="7442" max="7442" width="14.36328125" style="202"/>
    <col min="7443" max="7443" width="15.90625" style="202" bestFit="1" customWidth="1"/>
    <col min="7444" max="7680" width="14.36328125" style="202"/>
    <col min="7681" max="7681" width="9.6328125" style="202" customWidth="1"/>
    <col min="7682" max="7682" width="43.54296875" style="202" customWidth="1"/>
    <col min="7683" max="7697" width="17.90625" style="202" customWidth="1"/>
    <col min="7698" max="7698" width="14.36328125" style="202"/>
    <col min="7699" max="7699" width="15.90625" style="202" bestFit="1" customWidth="1"/>
    <col min="7700" max="7936" width="14.36328125" style="202"/>
    <col min="7937" max="7937" width="9.6328125" style="202" customWidth="1"/>
    <col min="7938" max="7938" width="43.54296875" style="202" customWidth="1"/>
    <col min="7939" max="7953" width="17.90625" style="202" customWidth="1"/>
    <col min="7954" max="7954" width="14.36328125" style="202"/>
    <col min="7955" max="7955" width="15.90625" style="202" bestFit="1" customWidth="1"/>
    <col min="7956" max="8192" width="14.36328125" style="202"/>
    <col min="8193" max="8193" width="9.6328125" style="202" customWidth="1"/>
    <col min="8194" max="8194" width="43.54296875" style="202" customWidth="1"/>
    <col min="8195" max="8209" width="17.90625" style="202" customWidth="1"/>
    <col min="8210" max="8210" width="14.36328125" style="202"/>
    <col min="8211" max="8211" width="15.90625" style="202" bestFit="1" customWidth="1"/>
    <col min="8212" max="8448" width="14.36328125" style="202"/>
    <col min="8449" max="8449" width="9.6328125" style="202" customWidth="1"/>
    <col min="8450" max="8450" width="43.54296875" style="202" customWidth="1"/>
    <col min="8451" max="8465" width="17.90625" style="202" customWidth="1"/>
    <col min="8466" max="8466" width="14.36328125" style="202"/>
    <col min="8467" max="8467" width="15.90625" style="202" bestFit="1" customWidth="1"/>
    <col min="8468" max="8704" width="14.36328125" style="202"/>
    <col min="8705" max="8705" width="9.6328125" style="202" customWidth="1"/>
    <col min="8706" max="8706" width="43.54296875" style="202" customWidth="1"/>
    <col min="8707" max="8721" width="17.90625" style="202" customWidth="1"/>
    <col min="8722" max="8722" width="14.36328125" style="202"/>
    <col min="8723" max="8723" width="15.90625" style="202" bestFit="1" customWidth="1"/>
    <col min="8724" max="8960" width="14.36328125" style="202"/>
    <col min="8961" max="8961" width="9.6328125" style="202" customWidth="1"/>
    <col min="8962" max="8962" width="43.54296875" style="202" customWidth="1"/>
    <col min="8963" max="8977" width="17.90625" style="202" customWidth="1"/>
    <col min="8978" max="8978" width="14.36328125" style="202"/>
    <col min="8979" max="8979" width="15.90625" style="202" bestFit="1" customWidth="1"/>
    <col min="8980" max="9216" width="14.36328125" style="202"/>
    <col min="9217" max="9217" width="9.6328125" style="202" customWidth="1"/>
    <col min="9218" max="9218" width="43.54296875" style="202" customWidth="1"/>
    <col min="9219" max="9233" width="17.90625" style="202" customWidth="1"/>
    <col min="9234" max="9234" width="14.36328125" style="202"/>
    <col min="9235" max="9235" width="15.90625" style="202" bestFit="1" customWidth="1"/>
    <col min="9236" max="9472" width="14.36328125" style="202"/>
    <col min="9473" max="9473" width="9.6328125" style="202" customWidth="1"/>
    <col min="9474" max="9474" width="43.54296875" style="202" customWidth="1"/>
    <col min="9475" max="9489" width="17.90625" style="202" customWidth="1"/>
    <col min="9490" max="9490" width="14.36328125" style="202"/>
    <col min="9491" max="9491" width="15.90625" style="202" bestFit="1" customWidth="1"/>
    <col min="9492" max="9728" width="14.36328125" style="202"/>
    <col min="9729" max="9729" width="9.6328125" style="202" customWidth="1"/>
    <col min="9730" max="9730" width="43.54296875" style="202" customWidth="1"/>
    <col min="9731" max="9745" width="17.90625" style="202" customWidth="1"/>
    <col min="9746" max="9746" width="14.36328125" style="202"/>
    <col min="9747" max="9747" width="15.90625" style="202" bestFit="1" customWidth="1"/>
    <col min="9748" max="9984" width="14.36328125" style="202"/>
    <col min="9985" max="9985" width="9.6328125" style="202" customWidth="1"/>
    <col min="9986" max="9986" width="43.54296875" style="202" customWidth="1"/>
    <col min="9987" max="10001" width="17.90625" style="202" customWidth="1"/>
    <col min="10002" max="10002" width="14.36328125" style="202"/>
    <col min="10003" max="10003" width="15.90625" style="202" bestFit="1" customWidth="1"/>
    <col min="10004" max="10240" width="14.36328125" style="202"/>
    <col min="10241" max="10241" width="9.6328125" style="202" customWidth="1"/>
    <col min="10242" max="10242" width="43.54296875" style="202" customWidth="1"/>
    <col min="10243" max="10257" width="17.90625" style="202" customWidth="1"/>
    <col min="10258" max="10258" width="14.36328125" style="202"/>
    <col min="10259" max="10259" width="15.90625" style="202" bestFit="1" customWidth="1"/>
    <col min="10260" max="10496" width="14.36328125" style="202"/>
    <col min="10497" max="10497" width="9.6328125" style="202" customWidth="1"/>
    <col min="10498" max="10498" width="43.54296875" style="202" customWidth="1"/>
    <col min="10499" max="10513" width="17.90625" style="202" customWidth="1"/>
    <col min="10514" max="10514" width="14.36328125" style="202"/>
    <col min="10515" max="10515" width="15.90625" style="202" bestFit="1" customWidth="1"/>
    <col min="10516" max="10752" width="14.36328125" style="202"/>
    <col min="10753" max="10753" width="9.6328125" style="202" customWidth="1"/>
    <col min="10754" max="10754" width="43.54296875" style="202" customWidth="1"/>
    <col min="10755" max="10769" width="17.90625" style="202" customWidth="1"/>
    <col min="10770" max="10770" width="14.36328125" style="202"/>
    <col min="10771" max="10771" width="15.90625" style="202" bestFit="1" customWidth="1"/>
    <col min="10772" max="11008" width="14.36328125" style="202"/>
    <col min="11009" max="11009" width="9.6328125" style="202" customWidth="1"/>
    <col min="11010" max="11010" width="43.54296875" style="202" customWidth="1"/>
    <col min="11011" max="11025" width="17.90625" style="202" customWidth="1"/>
    <col min="11026" max="11026" width="14.36328125" style="202"/>
    <col min="11027" max="11027" width="15.90625" style="202" bestFit="1" customWidth="1"/>
    <col min="11028" max="11264" width="14.36328125" style="202"/>
    <col min="11265" max="11265" width="9.6328125" style="202" customWidth="1"/>
    <col min="11266" max="11266" width="43.54296875" style="202" customWidth="1"/>
    <col min="11267" max="11281" width="17.90625" style="202" customWidth="1"/>
    <col min="11282" max="11282" width="14.36328125" style="202"/>
    <col min="11283" max="11283" width="15.90625" style="202" bestFit="1" customWidth="1"/>
    <col min="11284" max="11520" width="14.36328125" style="202"/>
    <col min="11521" max="11521" width="9.6328125" style="202" customWidth="1"/>
    <col min="11522" max="11522" width="43.54296875" style="202" customWidth="1"/>
    <col min="11523" max="11537" width="17.90625" style="202" customWidth="1"/>
    <col min="11538" max="11538" width="14.36328125" style="202"/>
    <col min="11539" max="11539" width="15.90625" style="202" bestFit="1" customWidth="1"/>
    <col min="11540" max="11776" width="14.36328125" style="202"/>
    <col min="11777" max="11777" width="9.6328125" style="202" customWidth="1"/>
    <col min="11778" max="11778" width="43.54296875" style="202" customWidth="1"/>
    <col min="11779" max="11793" width="17.90625" style="202" customWidth="1"/>
    <col min="11794" max="11794" width="14.36328125" style="202"/>
    <col min="11795" max="11795" width="15.90625" style="202" bestFit="1" customWidth="1"/>
    <col min="11796" max="12032" width="14.36328125" style="202"/>
    <col min="12033" max="12033" width="9.6328125" style="202" customWidth="1"/>
    <col min="12034" max="12034" width="43.54296875" style="202" customWidth="1"/>
    <col min="12035" max="12049" width="17.90625" style="202" customWidth="1"/>
    <col min="12050" max="12050" width="14.36328125" style="202"/>
    <col min="12051" max="12051" width="15.90625" style="202" bestFit="1" customWidth="1"/>
    <col min="12052" max="12288" width="14.36328125" style="202"/>
    <col min="12289" max="12289" width="9.6328125" style="202" customWidth="1"/>
    <col min="12290" max="12290" width="43.54296875" style="202" customWidth="1"/>
    <col min="12291" max="12305" width="17.90625" style="202" customWidth="1"/>
    <col min="12306" max="12306" width="14.36328125" style="202"/>
    <col min="12307" max="12307" width="15.90625" style="202" bestFit="1" customWidth="1"/>
    <col min="12308" max="12544" width="14.36328125" style="202"/>
    <col min="12545" max="12545" width="9.6328125" style="202" customWidth="1"/>
    <col min="12546" max="12546" width="43.54296875" style="202" customWidth="1"/>
    <col min="12547" max="12561" width="17.90625" style="202" customWidth="1"/>
    <col min="12562" max="12562" width="14.36328125" style="202"/>
    <col min="12563" max="12563" width="15.90625" style="202" bestFit="1" customWidth="1"/>
    <col min="12564" max="12800" width="14.36328125" style="202"/>
    <col min="12801" max="12801" width="9.6328125" style="202" customWidth="1"/>
    <col min="12802" max="12802" width="43.54296875" style="202" customWidth="1"/>
    <col min="12803" max="12817" width="17.90625" style="202" customWidth="1"/>
    <col min="12818" max="12818" width="14.36328125" style="202"/>
    <col min="12819" max="12819" width="15.90625" style="202" bestFit="1" customWidth="1"/>
    <col min="12820" max="13056" width="14.36328125" style="202"/>
    <col min="13057" max="13057" width="9.6328125" style="202" customWidth="1"/>
    <col min="13058" max="13058" width="43.54296875" style="202" customWidth="1"/>
    <col min="13059" max="13073" width="17.90625" style="202" customWidth="1"/>
    <col min="13074" max="13074" width="14.36328125" style="202"/>
    <col min="13075" max="13075" width="15.90625" style="202" bestFit="1" customWidth="1"/>
    <col min="13076" max="13312" width="14.36328125" style="202"/>
    <col min="13313" max="13313" width="9.6328125" style="202" customWidth="1"/>
    <col min="13314" max="13314" width="43.54296875" style="202" customWidth="1"/>
    <col min="13315" max="13329" width="17.90625" style="202" customWidth="1"/>
    <col min="13330" max="13330" width="14.36328125" style="202"/>
    <col min="13331" max="13331" width="15.90625" style="202" bestFit="1" customWidth="1"/>
    <col min="13332" max="13568" width="14.36328125" style="202"/>
    <col min="13569" max="13569" width="9.6328125" style="202" customWidth="1"/>
    <col min="13570" max="13570" width="43.54296875" style="202" customWidth="1"/>
    <col min="13571" max="13585" width="17.90625" style="202" customWidth="1"/>
    <col min="13586" max="13586" width="14.36328125" style="202"/>
    <col min="13587" max="13587" width="15.90625" style="202" bestFit="1" customWidth="1"/>
    <col min="13588" max="13824" width="14.36328125" style="202"/>
    <col min="13825" max="13825" width="9.6328125" style="202" customWidth="1"/>
    <col min="13826" max="13826" width="43.54296875" style="202" customWidth="1"/>
    <col min="13827" max="13841" width="17.90625" style="202" customWidth="1"/>
    <col min="13842" max="13842" width="14.36328125" style="202"/>
    <col min="13843" max="13843" width="15.90625" style="202" bestFit="1" customWidth="1"/>
    <col min="13844" max="14080" width="14.36328125" style="202"/>
    <col min="14081" max="14081" width="9.6328125" style="202" customWidth="1"/>
    <col min="14082" max="14082" width="43.54296875" style="202" customWidth="1"/>
    <col min="14083" max="14097" width="17.90625" style="202" customWidth="1"/>
    <col min="14098" max="14098" width="14.36328125" style="202"/>
    <col min="14099" max="14099" width="15.90625" style="202" bestFit="1" customWidth="1"/>
    <col min="14100" max="14336" width="14.36328125" style="202"/>
    <col min="14337" max="14337" width="9.6328125" style="202" customWidth="1"/>
    <col min="14338" max="14338" width="43.54296875" style="202" customWidth="1"/>
    <col min="14339" max="14353" width="17.90625" style="202" customWidth="1"/>
    <col min="14354" max="14354" width="14.36328125" style="202"/>
    <col min="14355" max="14355" width="15.90625" style="202" bestFit="1" customWidth="1"/>
    <col min="14356" max="14592" width="14.36328125" style="202"/>
    <col min="14593" max="14593" width="9.6328125" style="202" customWidth="1"/>
    <col min="14594" max="14594" width="43.54296875" style="202" customWidth="1"/>
    <col min="14595" max="14609" width="17.90625" style="202" customWidth="1"/>
    <col min="14610" max="14610" width="14.36328125" style="202"/>
    <col min="14611" max="14611" width="15.90625" style="202" bestFit="1" customWidth="1"/>
    <col min="14612" max="14848" width="14.36328125" style="202"/>
    <col min="14849" max="14849" width="9.6328125" style="202" customWidth="1"/>
    <col min="14850" max="14850" width="43.54296875" style="202" customWidth="1"/>
    <col min="14851" max="14865" width="17.90625" style="202" customWidth="1"/>
    <col min="14866" max="14866" width="14.36328125" style="202"/>
    <col min="14867" max="14867" width="15.90625" style="202" bestFit="1" customWidth="1"/>
    <col min="14868" max="15104" width="14.36328125" style="202"/>
    <col min="15105" max="15105" width="9.6328125" style="202" customWidth="1"/>
    <col min="15106" max="15106" width="43.54296875" style="202" customWidth="1"/>
    <col min="15107" max="15121" width="17.90625" style="202" customWidth="1"/>
    <col min="15122" max="15122" width="14.36328125" style="202"/>
    <col min="15123" max="15123" width="15.90625" style="202" bestFit="1" customWidth="1"/>
    <col min="15124" max="15360" width="14.36328125" style="202"/>
    <col min="15361" max="15361" width="9.6328125" style="202" customWidth="1"/>
    <col min="15362" max="15362" width="43.54296875" style="202" customWidth="1"/>
    <col min="15363" max="15377" width="17.90625" style="202" customWidth="1"/>
    <col min="15378" max="15378" width="14.36328125" style="202"/>
    <col min="15379" max="15379" width="15.90625" style="202" bestFit="1" customWidth="1"/>
    <col min="15380" max="15616" width="14.36328125" style="202"/>
    <col min="15617" max="15617" width="9.6328125" style="202" customWidth="1"/>
    <col min="15618" max="15618" width="43.54296875" style="202" customWidth="1"/>
    <col min="15619" max="15633" width="17.90625" style="202" customWidth="1"/>
    <col min="15634" max="15634" width="14.36328125" style="202"/>
    <col min="15635" max="15635" width="15.90625" style="202" bestFit="1" customWidth="1"/>
    <col min="15636" max="15872" width="14.36328125" style="202"/>
    <col min="15873" max="15873" width="9.6328125" style="202" customWidth="1"/>
    <col min="15874" max="15874" width="43.54296875" style="202" customWidth="1"/>
    <col min="15875" max="15889" width="17.90625" style="202" customWidth="1"/>
    <col min="15890" max="15890" width="14.36328125" style="202"/>
    <col min="15891" max="15891" width="15.90625" style="202" bestFit="1" customWidth="1"/>
    <col min="15892" max="16128" width="14.36328125" style="202"/>
    <col min="16129" max="16129" width="9.6328125" style="202" customWidth="1"/>
    <col min="16130" max="16130" width="43.54296875" style="202" customWidth="1"/>
    <col min="16131" max="16145" width="17.90625" style="202" customWidth="1"/>
    <col min="16146" max="16146" width="14.36328125" style="202"/>
    <col min="16147" max="16147" width="15.90625" style="202" bestFit="1" customWidth="1"/>
    <col min="16148" max="16384" width="14.36328125" style="202"/>
  </cols>
  <sheetData>
    <row r="1" spans="2:17" ht="15.75" customHeight="1" x14ac:dyDescent="0.3"/>
    <row r="2" spans="2:17" ht="15.75" customHeight="1" x14ac:dyDescent="0.3"/>
    <row r="3" spans="2:17" ht="18.75" customHeight="1" x14ac:dyDescent="0.3">
      <c r="B3" s="297" t="s">
        <v>323</v>
      </c>
      <c r="C3" s="297"/>
      <c r="D3" s="297"/>
      <c r="E3" s="297"/>
      <c r="F3" s="297"/>
      <c r="G3" s="297"/>
      <c r="H3" s="297"/>
      <c r="I3" s="297"/>
      <c r="J3" s="297"/>
      <c r="K3" s="297"/>
      <c r="L3" s="297"/>
      <c r="M3" s="297"/>
      <c r="N3" s="297"/>
      <c r="O3" s="297"/>
      <c r="P3" s="297"/>
      <c r="Q3" s="297"/>
    </row>
    <row r="4" spans="2:17" s="208" customFormat="1" ht="15.75" customHeight="1" x14ac:dyDescent="0.3">
      <c r="B4" s="204" t="s">
        <v>0</v>
      </c>
      <c r="C4" s="205" t="s">
        <v>66</v>
      </c>
      <c r="D4" s="205" t="s">
        <v>67</v>
      </c>
      <c r="E4" s="205" t="s">
        <v>68</v>
      </c>
      <c r="F4" s="205" t="s">
        <v>69</v>
      </c>
      <c r="G4" s="205" t="s">
        <v>70</v>
      </c>
      <c r="H4" s="205" t="s">
        <v>87</v>
      </c>
      <c r="I4" s="206" t="s">
        <v>71</v>
      </c>
      <c r="J4" s="205" t="s">
        <v>72</v>
      </c>
      <c r="K4" s="207" t="s">
        <v>73</v>
      </c>
      <c r="L4" s="207" t="s">
        <v>74</v>
      </c>
      <c r="M4" s="207" t="s">
        <v>75</v>
      </c>
      <c r="N4" s="207" t="s">
        <v>2</v>
      </c>
      <c r="O4" s="207" t="s">
        <v>76</v>
      </c>
      <c r="P4" s="207" t="s">
        <v>77</v>
      </c>
      <c r="Q4" s="207" t="s">
        <v>78</v>
      </c>
    </row>
    <row r="5" spans="2:17" ht="15" customHeight="1" x14ac:dyDescent="0.3">
      <c r="B5" s="298" t="s">
        <v>16</v>
      </c>
      <c r="C5" s="299"/>
      <c r="D5" s="299"/>
      <c r="E5" s="299"/>
      <c r="F5" s="299"/>
      <c r="G5" s="299"/>
      <c r="H5" s="299"/>
      <c r="I5" s="299"/>
      <c r="J5" s="299"/>
      <c r="K5" s="299"/>
      <c r="L5" s="299"/>
      <c r="M5" s="299"/>
      <c r="N5" s="299"/>
      <c r="O5" s="299"/>
      <c r="P5" s="299"/>
      <c r="Q5" s="300"/>
    </row>
    <row r="6" spans="2:17" ht="18.75" customHeight="1" x14ac:dyDescent="0.3">
      <c r="B6" s="209" t="s">
        <v>51</v>
      </c>
      <c r="C6" s="210">
        <v>3412462</v>
      </c>
      <c r="D6" s="210">
        <v>388534</v>
      </c>
      <c r="E6" s="210">
        <v>388534</v>
      </c>
      <c r="F6" s="210">
        <v>0</v>
      </c>
      <c r="G6" s="210">
        <v>296366</v>
      </c>
      <c r="H6" s="210">
        <v>296366</v>
      </c>
      <c r="I6" s="210">
        <v>0</v>
      </c>
      <c r="J6" s="210">
        <v>0</v>
      </c>
      <c r="K6" s="210">
        <v>0</v>
      </c>
      <c r="L6" s="210">
        <v>8524</v>
      </c>
      <c r="M6" s="210">
        <v>16199</v>
      </c>
      <c r="N6" s="210">
        <v>364463</v>
      </c>
      <c r="O6" s="210">
        <v>10795</v>
      </c>
      <c r="P6" s="210">
        <v>19297</v>
      </c>
      <c r="Q6" s="211">
        <v>3814279</v>
      </c>
    </row>
    <row r="7" spans="2:17" ht="18.75" customHeight="1" x14ac:dyDescent="0.3">
      <c r="B7" s="209" t="s">
        <v>144</v>
      </c>
      <c r="C7" s="210">
        <v>0</v>
      </c>
      <c r="D7" s="210">
        <v>0</v>
      </c>
      <c r="E7" s="210">
        <v>0</v>
      </c>
      <c r="F7" s="210">
        <v>0</v>
      </c>
      <c r="G7" s="210">
        <v>0</v>
      </c>
      <c r="H7" s="210">
        <v>0</v>
      </c>
      <c r="I7" s="210">
        <v>0</v>
      </c>
      <c r="J7" s="210">
        <v>0</v>
      </c>
      <c r="K7" s="210">
        <v>0</v>
      </c>
      <c r="L7" s="210">
        <v>0</v>
      </c>
      <c r="M7" s="210">
        <v>0</v>
      </c>
      <c r="N7" s="210">
        <v>0</v>
      </c>
      <c r="O7" s="210">
        <v>0</v>
      </c>
      <c r="P7" s="210">
        <v>0</v>
      </c>
      <c r="Q7" s="211">
        <v>0</v>
      </c>
    </row>
    <row r="8" spans="2:17" ht="18.75" customHeight="1" x14ac:dyDescent="0.3">
      <c r="B8" s="209" t="s">
        <v>153</v>
      </c>
      <c r="C8" s="210">
        <v>33194940</v>
      </c>
      <c r="D8" s="210">
        <v>6871454</v>
      </c>
      <c r="E8" s="210">
        <v>6871454</v>
      </c>
      <c r="F8" s="210">
        <v>0</v>
      </c>
      <c r="G8" s="210">
        <v>3478931</v>
      </c>
      <c r="H8" s="210">
        <v>3478931</v>
      </c>
      <c r="I8" s="210">
        <v>0</v>
      </c>
      <c r="J8" s="210">
        <v>0</v>
      </c>
      <c r="K8" s="210">
        <v>0</v>
      </c>
      <c r="L8" s="210">
        <v>43627</v>
      </c>
      <c r="M8" s="210">
        <v>295702</v>
      </c>
      <c r="N8" s="210">
        <v>2637117</v>
      </c>
      <c r="O8" s="210">
        <v>21502</v>
      </c>
      <c r="P8" s="210">
        <v>0</v>
      </c>
      <c r="Q8" s="211">
        <v>38863749</v>
      </c>
    </row>
    <row r="9" spans="2:17" ht="18.75" customHeight="1" x14ac:dyDescent="0.3">
      <c r="B9" s="209" t="s">
        <v>52</v>
      </c>
      <c r="C9" s="210">
        <v>0</v>
      </c>
      <c r="D9" s="210">
        <v>0</v>
      </c>
      <c r="E9" s="210">
        <v>0</v>
      </c>
      <c r="F9" s="210">
        <v>0</v>
      </c>
      <c r="G9" s="210">
        <v>0</v>
      </c>
      <c r="H9" s="210">
        <v>0</v>
      </c>
      <c r="I9" s="210">
        <v>0</v>
      </c>
      <c r="J9" s="210">
        <v>0</v>
      </c>
      <c r="K9" s="210">
        <v>0</v>
      </c>
      <c r="L9" s="210">
        <v>0</v>
      </c>
      <c r="M9" s="210">
        <v>0</v>
      </c>
      <c r="N9" s="210">
        <v>0</v>
      </c>
      <c r="O9" s="210">
        <v>0</v>
      </c>
      <c r="P9" s="210">
        <v>0</v>
      </c>
      <c r="Q9" s="211">
        <v>0</v>
      </c>
    </row>
    <row r="10" spans="2:17" ht="18.75" customHeight="1" x14ac:dyDescent="0.3">
      <c r="B10" s="209" t="s">
        <v>53</v>
      </c>
      <c r="C10" s="210">
        <v>1664127</v>
      </c>
      <c r="D10" s="210">
        <v>774969</v>
      </c>
      <c r="E10" s="210">
        <v>774969</v>
      </c>
      <c r="F10" s="210">
        <v>0</v>
      </c>
      <c r="G10" s="210">
        <v>0</v>
      </c>
      <c r="H10" s="210">
        <v>0</v>
      </c>
      <c r="I10" s="210">
        <v>0</v>
      </c>
      <c r="J10" s="210">
        <v>0</v>
      </c>
      <c r="K10" s="210">
        <v>0</v>
      </c>
      <c r="L10" s="210">
        <v>3066</v>
      </c>
      <c r="M10" s="210">
        <v>20345</v>
      </c>
      <c r="N10" s="210">
        <v>1910</v>
      </c>
      <c r="O10" s="210">
        <v>0</v>
      </c>
      <c r="P10" s="210">
        <v>0</v>
      </c>
      <c r="Q10" s="211">
        <v>2417595</v>
      </c>
    </row>
    <row r="11" spans="2:17" ht="18.75" customHeight="1" x14ac:dyDescent="0.3">
      <c r="B11" s="209" t="s">
        <v>22</v>
      </c>
      <c r="C11" s="210">
        <v>5968</v>
      </c>
      <c r="D11" s="210">
        <v>0</v>
      </c>
      <c r="E11" s="210">
        <v>0</v>
      </c>
      <c r="F11" s="210">
        <v>0</v>
      </c>
      <c r="G11" s="210">
        <v>0</v>
      </c>
      <c r="H11" s="210">
        <v>0</v>
      </c>
      <c r="I11" s="210">
        <v>0</v>
      </c>
      <c r="J11" s="210">
        <v>0</v>
      </c>
      <c r="K11" s="210">
        <v>0</v>
      </c>
      <c r="L11" s="210">
        <v>0</v>
      </c>
      <c r="M11" s="210">
        <v>0</v>
      </c>
      <c r="N11" s="210">
        <v>0</v>
      </c>
      <c r="O11" s="210">
        <v>0</v>
      </c>
      <c r="P11" s="210">
        <v>0</v>
      </c>
      <c r="Q11" s="211">
        <v>5968</v>
      </c>
    </row>
    <row r="12" spans="2:17" ht="18.75" customHeight="1" x14ac:dyDescent="0.3">
      <c r="B12" s="209" t="s">
        <v>55</v>
      </c>
      <c r="C12" s="210">
        <v>7501665</v>
      </c>
      <c r="D12" s="210">
        <v>1649730</v>
      </c>
      <c r="E12" s="210">
        <v>1649730</v>
      </c>
      <c r="F12" s="210">
        <v>0</v>
      </c>
      <c r="G12" s="210">
        <v>479079</v>
      </c>
      <c r="H12" s="210">
        <v>479079</v>
      </c>
      <c r="I12" s="210">
        <v>0</v>
      </c>
      <c r="J12" s="210">
        <v>0</v>
      </c>
      <c r="K12" s="210">
        <v>0</v>
      </c>
      <c r="L12" s="210">
        <v>10381</v>
      </c>
      <c r="M12" s="210">
        <v>45721</v>
      </c>
      <c r="N12" s="210">
        <v>756371</v>
      </c>
      <c r="O12" s="210">
        <v>0</v>
      </c>
      <c r="P12" s="210">
        <v>0</v>
      </c>
      <c r="Q12" s="211">
        <v>9372585</v>
      </c>
    </row>
    <row r="13" spans="2:17" ht="18.75" customHeight="1" x14ac:dyDescent="0.3">
      <c r="B13" s="209" t="s">
        <v>56</v>
      </c>
      <c r="C13" s="210">
        <v>22633</v>
      </c>
      <c r="D13" s="210">
        <v>99996</v>
      </c>
      <c r="E13" s="210">
        <v>99996</v>
      </c>
      <c r="F13" s="210">
        <v>0</v>
      </c>
      <c r="G13" s="210">
        <v>0</v>
      </c>
      <c r="H13" s="210">
        <v>0</v>
      </c>
      <c r="I13" s="210">
        <v>0</v>
      </c>
      <c r="J13" s="210">
        <v>0</v>
      </c>
      <c r="K13" s="210">
        <v>0</v>
      </c>
      <c r="L13" s="210">
        <v>0</v>
      </c>
      <c r="M13" s="210">
        <v>0</v>
      </c>
      <c r="N13" s="210">
        <v>4805</v>
      </c>
      <c r="O13" s="210">
        <v>0</v>
      </c>
      <c r="P13" s="210">
        <v>0</v>
      </c>
      <c r="Q13" s="211">
        <v>127434</v>
      </c>
    </row>
    <row r="14" spans="2:17" ht="18.75" customHeight="1" x14ac:dyDescent="0.3">
      <c r="B14" s="209" t="s">
        <v>57</v>
      </c>
      <c r="C14" s="210">
        <v>34460778</v>
      </c>
      <c r="D14" s="210">
        <v>3446903</v>
      </c>
      <c r="E14" s="210">
        <v>3446903</v>
      </c>
      <c r="F14" s="210">
        <v>0</v>
      </c>
      <c r="G14" s="210">
        <v>0</v>
      </c>
      <c r="H14" s="210">
        <v>0</v>
      </c>
      <c r="I14" s="210">
        <v>2710205</v>
      </c>
      <c r="J14" s="210">
        <v>0</v>
      </c>
      <c r="K14" s="210">
        <v>0</v>
      </c>
      <c r="L14" s="210">
        <v>53028</v>
      </c>
      <c r="M14" s="210">
        <v>165661</v>
      </c>
      <c r="N14" s="210">
        <v>3505814</v>
      </c>
      <c r="O14" s="210">
        <v>0</v>
      </c>
      <c r="P14" s="210">
        <v>0</v>
      </c>
      <c r="Q14" s="211">
        <v>38484601</v>
      </c>
    </row>
    <row r="15" spans="2:17" ht="18.75" customHeight="1" x14ac:dyDescent="0.3">
      <c r="B15" s="209" t="s">
        <v>58</v>
      </c>
      <c r="C15" s="210">
        <v>41315461</v>
      </c>
      <c r="D15" s="210">
        <v>5206644</v>
      </c>
      <c r="E15" s="210">
        <v>5206644</v>
      </c>
      <c r="F15" s="210">
        <v>0</v>
      </c>
      <c r="G15" s="210">
        <v>3792709</v>
      </c>
      <c r="H15" s="210">
        <v>4298718</v>
      </c>
      <c r="I15" s="210">
        <v>0</v>
      </c>
      <c r="J15" s="210">
        <v>0</v>
      </c>
      <c r="K15" s="210">
        <v>0</v>
      </c>
      <c r="L15" s="210">
        <v>71851</v>
      </c>
      <c r="M15" s="210">
        <v>199696</v>
      </c>
      <c r="N15" s="210">
        <v>3183808</v>
      </c>
      <c r="O15" s="210">
        <v>14514</v>
      </c>
      <c r="P15" s="210">
        <v>349534</v>
      </c>
      <c r="Q15" s="211">
        <v>44771601</v>
      </c>
    </row>
    <row r="16" spans="2:17" ht="18.75" customHeight="1" x14ac:dyDescent="0.3">
      <c r="B16" s="209" t="s">
        <v>59</v>
      </c>
      <c r="C16" s="210">
        <v>23238229</v>
      </c>
      <c r="D16" s="210">
        <v>2060232</v>
      </c>
      <c r="E16" s="210">
        <v>2060232</v>
      </c>
      <c r="F16" s="210">
        <v>0</v>
      </c>
      <c r="G16" s="210">
        <v>1997285</v>
      </c>
      <c r="H16" s="210">
        <v>2028573</v>
      </c>
      <c r="I16" s="210">
        <v>0</v>
      </c>
      <c r="J16" s="210">
        <v>0</v>
      </c>
      <c r="K16" s="210">
        <v>0</v>
      </c>
      <c r="L16" s="210">
        <v>27630</v>
      </c>
      <c r="M16" s="210">
        <v>100886</v>
      </c>
      <c r="N16" s="210">
        <v>2091888</v>
      </c>
      <c r="O16" s="210">
        <v>0</v>
      </c>
      <c r="P16" s="210">
        <v>0</v>
      </c>
      <c r="Q16" s="211">
        <v>25233260</v>
      </c>
    </row>
    <row r="17" spans="2:19" ht="18.75" customHeight="1" x14ac:dyDescent="0.3">
      <c r="B17" s="209" t="s">
        <v>133</v>
      </c>
      <c r="C17" s="210">
        <v>116473</v>
      </c>
      <c r="D17" s="210">
        <v>57077</v>
      </c>
      <c r="E17" s="210">
        <v>57077</v>
      </c>
      <c r="F17" s="210">
        <v>0</v>
      </c>
      <c r="G17" s="210">
        <v>35155</v>
      </c>
      <c r="H17" s="210">
        <v>35155</v>
      </c>
      <c r="I17" s="210">
        <v>0</v>
      </c>
      <c r="J17" s="210">
        <v>0</v>
      </c>
      <c r="K17" s="210">
        <v>0</v>
      </c>
      <c r="L17" s="210">
        <v>0</v>
      </c>
      <c r="M17" s="210">
        <v>1694</v>
      </c>
      <c r="N17" s="210">
        <v>7769</v>
      </c>
      <c r="O17" s="210">
        <v>0</v>
      </c>
      <c r="P17" s="210">
        <v>0</v>
      </c>
      <c r="Q17" s="211">
        <v>144470</v>
      </c>
    </row>
    <row r="18" spans="2:19" ht="18.75" customHeight="1" x14ac:dyDescent="0.3">
      <c r="B18" s="209" t="s">
        <v>261</v>
      </c>
      <c r="C18" s="210">
        <v>0</v>
      </c>
      <c r="D18" s="210">
        <v>0</v>
      </c>
      <c r="E18" s="210">
        <v>0</v>
      </c>
      <c r="F18" s="210">
        <v>0</v>
      </c>
      <c r="G18" s="210">
        <v>0</v>
      </c>
      <c r="H18" s="210">
        <v>0</v>
      </c>
      <c r="I18" s="210">
        <v>0</v>
      </c>
      <c r="J18" s="210">
        <v>0</v>
      </c>
      <c r="K18" s="210">
        <v>0</v>
      </c>
      <c r="L18" s="210">
        <v>0</v>
      </c>
      <c r="M18" s="210">
        <v>0</v>
      </c>
      <c r="N18" s="210">
        <v>0</v>
      </c>
      <c r="O18" s="210">
        <v>0</v>
      </c>
      <c r="P18" s="210">
        <v>0</v>
      </c>
      <c r="Q18" s="211">
        <v>0</v>
      </c>
    </row>
    <row r="19" spans="2:19" ht="18.75" customHeight="1" x14ac:dyDescent="0.3">
      <c r="B19" s="209" t="s">
        <v>138</v>
      </c>
      <c r="C19" s="216">
        <v>8435253</v>
      </c>
      <c r="D19" s="210">
        <v>1123798</v>
      </c>
      <c r="E19" s="210">
        <v>1123798</v>
      </c>
      <c r="F19" s="210">
        <v>0</v>
      </c>
      <c r="G19" s="210">
        <v>1466110</v>
      </c>
      <c r="H19" s="210">
        <v>1466110</v>
      </c>
      <c r="I19" s="210">
        <v>0</v>
      </c>
      <c r="J19" s="210">
        <v>0</v>
      </c>
      <c r="K19" s="210">
        <v>0</v>
      </c>
      <c r="L19" s="210">
        <v>14157</v>
      </c>
      <c r="M19" s="210">
        <v>252731</v>
      </c>
      <c r="N19" s="210">
        <v>880823</v>
      </c>
      <c r="O19" s="210">
        <v>0</v>
      </c>
      <c r="P19" s="210">
        <v>0</v>
      </c>
      <c r="Q19" s="211">
        <v>8706876</v>
      </c>
    </row>
    <row r="20" spans="2:19" ht="18.75" customHeight="1" x14ac:dyDescent="0.3">
      <c r="B20" s="209" t="s">
        <v>35</v>
      </c>
      <c r="C20" s="216">
        <v>2632875</v>
      </c>
      <c r="D20" s="210">
        <v>138192</v>
      </c>
      <c r="E20" s="210">
        <v>138192</v>
      </c>
      <c r="F20" s="210">
        <v>0</v>
      </c>
      <c r="G20" s="210">
        <v>111197</v>
      </c>
      <c r="H20" s="210">
        <v>111197</v>
      </c>
      <c r="I20" s="210">
        <v>0</v>
      </c>
      <c r="J20" s="210">
        <v>0</v>
      </c>
      <c r="K20" s="210">
        <v>0</v>
      </c>
      <c r="L20" s="210">
        <v>190</v>
      </c>
      <c r="M20" s="210">
        <v>14922</v>
      </c>
      <c r="N20" s="210">
        <v>175381</v>
      </c>
      <c r="O20" s="210">
        <v>0</v>
      </c>
      <c r="P20" s="210">
        <v>0</v>
      </c>
      <c r="Q20" s="211">
        <v>2820139</v>
      </c>
    </row>
    <row r="21" spans="2:19" ht="18.75" customHeight="1" x14ac:dyDescent="0.3">
      <c r="B21" s="209" t="s">
        <v>198</v>
      </c>
      <c r="C21" s="216">
        <v>0</v>
      </c>
      <c r="D21" s="210">
        <v>0</v>
      </c>
      <c r="E21" s="210">
        <v>0</v>
      </c>
      <c r="F21" s="210">
        <v>0</v>
      </c>
      <c r="G21" s="210">
        <v>0</v>
      </c>
      <c r="H21" s="210">
        <v>0</v>
      </c>
      <c r="I21" s="210">
        <v>0</v>
      </c>
      <c r="J21" s="210">
        <v>0</v>
      </c>
      <c r="K21" s="210">
        <v>0</v>
      </c>
      <c r="L21" s="210">
        <v>0</v>
      </c>
      <c r="M21" s="210">
        <v>0</v>
      </c>
      <c r="N21" s="210">
        <v>0</v>
      </c>
      <c r="O21" s="210">
        <v>0</v>
      </c>
      <c r="P21" s="210">
        <v>0</v>
      </c>
      <c r="Q21" s="211">
        <v>0</v>
      </c>
    </row>
    <row r="22" spans="2:19" ht="18.75" customHeight="1" x14ac:dyDescent="0.3">
      <c r="B22" s="209" t="s">
        <v>60</v>
      </c>
      <c r="C22" s="216">
        <v>0</v>
      </c>
      <c r="D22" s="210">
        <v>0</v>
      </c>
      <c r="E22" s="210">
        <v>0</v>
      </c>
      <c r="F22" s="210">
        <v>0</v>
      </c>
      <c r="G22" s="210">
        <v>0</v>
      </c>
      <c r="H22" s="210">
        <v>0</v>
      </c>
      <c r="I22" s="210">
        <v>0</v>
      </c>
      <c r="J22" s="210">
        <v>0</v>
      </c>
      <c r="K22" s="210">
        <v>0</v>
      </c>
      <c r="L22" s="210">
        <v>0</v>
      </c>
      <c r="M22" s="210">
        <v>0</v>
      </c>
      <c r="N22" s="210">
        <v>0</v>
      </c>
      <c r="O22" s="210">
        <v>0</v>
      </c>
      <c r="P22" s="210">
        <v>0</v>
      </c>
      <c r="Q22" s="211">
        <v>0</v>
      </c>
    </row>
    <row r="23" spans="2:19" ht="18.75" customHeight="1" x14ac:dyDescent="0.3">
      <c r="B23" s="209" t="s">
        <v>61</v>
      </c>
      <c r="C23" s="216">
        <v>469710</v>
      </c>
      <c r="D23" s="210">
        <v>260159</v>
      </c>
      <c r="E23" s="210">
        <v>260159</v>
      </c>
      <c r="F23" s="210">
        <v>0</v>
      </c>
      <c r="G23" s="210">
        <v>0</v>
      </c>
      <c r="H23" s="210">
        <v>0</v>
      </c>
      <c r="I23" s="210">
        <v>0</v>
      </c>
      <c r="J23" s="210">
        <v>0</v>
      </c>
      <c r="K23" s="210">
        <v>0</v>
      </c>
      <c r="L23" s="210">
        <v>0</v>
      </c>
      <c r="M23" s="210">
        <v>0</v>
      </c>
      <c r="N23" s="210">
        <v>0</v>
      </c>
      <c r="O23" s="210">
        <v>0</v>
      </c>
      <c r="P23" s="210">
        <v>0</v>
      </c>
      <c r="Q23" s="211">
        <v>729869</v>
      </c>
    </row>
    <row r="24" spans="2:19" ht="18.75" customHeight="1" x14ac:dyDescent="0.3">
      <c r="B24" s="209" t="s">
        <v>136</v>
      </c>
      <c r="C24" s="216">
        <v>0</v>
      </c>
      <c r="D24" s="210">
        <v>13342</v>
      </c>
      <c r="E24" s="210">
        <v>13342</v>
      </c>
      <c r="F24" s="210">
        <v>0</v>
      </c>
      <c r="G24" s="210">
        <v>0</v>
      </c>
      <c r="H24" s="210">
        <v>0</v>
      </c>
      <c r="I24" s="210">
        <v>0</v>
      </c>
      <c r="J24" s="210">
        <v>0</v>
      </c>
      <c r="K24" s="210">
        <v>0</v>
      </c>
      <c r="L24" s="210">
        <v>0</v>
      </c>
      <c r="M24" s="210">
        <v>0</v>
      </c>
      <c r="N24" s="210">
        <v>0</v>
      </c>
      <c r="O24" s="210">
        <v>0</v>
      </c>
      <c r="P24" s="210">
        <v>0</v>
      </c>
      <c r="Q24" s="211">
        <v>13342</v>
      </c>
    </row>
    <row r="25" spans="2:19" ht="18.75" customHeight="1" x14ac:dyDescent="0.3">
      <c r="B25" s="209" t="s">
        <v>137</v>
      </c>
      <c r="C25" s="216">
        <v>650084</v>
      </c>
      <c r="D25" s="210">
        <v>21604</v>
      </c>
      <c r="E25" s="210">
        <v>21604</v>
      </c>
      <c r="F25" s="210">
        <v>0</v>
      </c>
      <c r="G25" s="210">
        <v>558445</v>
      </c>
      <c r="H25" s="210">
        <v>558445</v>
      </c>
      <c r="I25" s="210">
        <v>0</v>
      </c>
      <c r="J25" s="210">
        <v>0</v>
      </c>
      <c r="K25" s="210">
        <v>0</v>
      </c>
      <c r="L25" s="210">
        <v>0</v>
      </c>
      <c r="M25" s="210">
        <v>8609</v>
      </c>
      <c r="N25" s="210">
        <v>37762</v>
      </c>
      <c r="O25" s="210">
        <v>0</v>
      </c>
      <c r="P25" s="210">
        <v>0</v>
      </c>
      <c r="Q25" s="211">
        <v>142397</v>
      </c>
    </row>
    <row r="26" spans="2:19" ht="18.75" customHeight="1" x14ac:dyDescent="0.3">
      <c r="B26" s="209" t="s">
        <v>154</v>
      </c>
      <c r="C26" s="216">
        <v>1107372</v>
      </c>
      <c r="D26" s="210">
        <v>146469</v>
      </c>
      <c r="E26" s="210">
        <v>146469</v>
      </c>
      <c r="F26" s="210">
        <v>0</v>
      </c>
      <c r="G26" s="210">
        <v>246484</v>
      </c>
      <c r="H26" s="210">
        <v>246484</v>
      </c>
      <c r="I26" s="210">
        <v>0</v>
      </c>
      <c r="J26" s="210">
        <v>0</v>
      </c>
      <c r="K26" s="210">
        <v>0</v>
      </c>
      <c r="L26" s="210">
        <v>661</v>
      </c>
      <c r="M26" s="210">
        <v>17494</v>
      </c>
      <c r="N26" s="210">
        <v>139364</v>
      </c>
      <c r="O26" s="210">
        <v>0</v>
      </c>
      <c r="P26" s="210">
        <v>0</v>
      </c>
      <c r="Q26" s="211">
        <v>1128566</v>
      </c>
    </row>
    <row r="27" spans="2:19" ht="18.75" customHeight="1" x14ac:dyDescent="0.3">
      <c r="B27" s="209" t="s">
        <v>38</v>
      </c>
      <c r="C27" s="216">
        <v>0</v>
      </c>
      <c r="D27" s="210">
        <v>0</v>
      </c>
      <c r="E27" s="210">
        <v>0</v>
      </c>
      <c r="F27" s="210">
        <v>0</v>
      </c>
      <c r="G27" s="210">
        <v>0</v>
      </c>
      <c r="H27" s="210">
        <v>0</v>
      </c>
      <c r="I27" s="210">
        <v>0</v>
      </c>
      <c r="J27" s="210">
        <v>0</v>
      </c>
      <c r="K27" s="210">
        <v>0</v>
      </c>
      <c r="L27" s="210">
        <v>0</v>
      </c>
      <c r="M27" s="210">
        <v>0</v>
      </c>
      <c r="N27" s="210">
        <v>0</v>
      </c>
      <c r="O27" s="210">
        <v>0</v>
      </c>
      <c r="P27" s="210">
        <v>0</v>
      </c>
      <c r="Q27" s="211">
        <v>0</v>
      </c>
    </row>
    <row r="28" spans="2:19" ht="18.75" customHeight="1" x14ac:dyDescent="0.3">
      <c r="B28" s="209" t="s">
        <v>62</v>
      </c>
      <c r="C28" s="216">
        <v>411169</v>
      </c>
      <c r="D28" s="210">
        <v>137020</v>
      </c>
      <c r="E28" s="210">
        <v>137020</v>
      </c>
      <c r="F28" s="210">
        <v>0</v>
      </c>
      <c r="G28" s="210">
        <v>81052</v>
      </c>
      <c r="H28" s="210">
        <v>79017</v>
      </c>
      <c r="I28" s="210">
        <v>0</v>
      </c>
      <c r="J28" s="210">
        <v>0</v>
      </c>
      <c r="K28" s="210">
        <v>0</v>
      </c>
      <c r="L28" s="210">
        <v>2651</v>
      </c>
      <c r="M28" s="210">
        <v>18763</v>
      </c>
      <c r="N28" s="210">
        <v>18950</v>
      </c>
      <c r="O28" s="210">
        <v>0</v>
      </c>
      <c r="P28" s="210">
        <v>0</v>
      </c>
      <c r="Q28" s="211">
        <v>466707</v>
      </c>
    </row>
    <row r="29" spans="2:19" ht="18.75" customHeight="1" x14ac:dyDescent="0.3">
      <c r="B29" s="209" t="s">
        <v>63</v>
      </c>
      <c r="C29" s="216">
        <v>0</v>
      </c>
      <c r="D29" s="210">
        <v>0</v>
      </c>
      <c r="E29" s="210">
        <v>0</v>
      </c>
      <c r="F29" s="210">
        <v>0</v>
      </c>
      <c r="G29" s="210">
        <v>0</v>
      </c>
      <c r="H29" s="210">
        <v>0</v>
      </c>
      <c r="I29" s="210">
        <v>0</v>
      </c>
      <c r="J29" s="210">
        <v>0</v>
      </c>
      <c r="K29" s="210">
        <v>0</v>
      </c>
      <c r="L29" s="210">
        <v>0</v>
      </c>
      <c r="M29" s="210">
        <v>0</v>
      </c>
      <c r="N29" s="210">
        <v>0</v>
      </c>
      <c r="O29" s="210">
        <v>0</v>
      </c>
      <c r="P29" s="210">
        <v>0</v>
      </c>
      <c r="Q29" s="211">
        <v>0</v>
      </c>
    </row>
    <row r="30" spans="2:19" ht="18.75" customHeight="1" x14ac:dyDescent="0.3">
      <c r="B30" s="209" t="s">
        <v>64</v>
      </c>
      <c r="C30" s="216">
        <v>4895203</v>
      </c>
      <c r="D30" s="210">
        <v>526212</v>
      </c>
      <c r="E30" s="210">
        <v>526212</v>
      </c>
      <c r="F30" s="210">
        <v>0</v>
      </c>
      <c r="G30" s="210">
        <v>583298</v>
      </c>
      <c r="H30" s="210">
        <v>465288</v>
      </c>
      <c r="I30" s="210">
        <v>0</v>
      </c>
      <c r="J30" s="210">
        <v>0</v>
      </c>
      <c r="K30" s="210">
        <v>0</v>
      </c>
      <c r="L30" s="210">
        <v>0</v>
      </c>
      <c r="M30" s="210">
        <v>0</v>
      </c>
      <c r="N30" s="210">
        <v>414141</v>
      </c>
      <c r="O30" s="210">
        <v>0</v>
      </c>
      <c r="P30" s="210">
        <v>0</v>
      </c>
      <c r="Q30" s="211">
        <v>5370268</v>
      </c>
    </row>
    <row r="31" spans="2:19" ht="18.75" customHeight="1" x14ac:dyDescent="0.3">
      <c r="B31" s="212" t="s">
        <v>45</v>
      </c>
      <c r="C31" s="213">
        <f t="shared" ref="C31:Q31" si="0">SUM(C6:C30)</f>
        <v>163534402</v>
      </c>
      <c r="D31" s="213">
        <f t="shared" si="0"/>
        <v>22922335</v>
      </c>
      <c r="E31" s="213">
        <f t="shared" si="0"/>
        <v>22922335</v>
      </c>
      <c r="F31" s="213">
        <f t="shared" si="0"/>
        <v>0</v>
      </c>
      <c r="G31" s="213">
        <f t="shared" si="0"/>
        <v>13126111</v>
      </c>
      <c r="H31" s="213">
        <f t="shared" si="0"/>
        <v>13543363</v>
      </c>
      <c r="I31" s="213">
        <f t="shared" si="0"/>
        <v>2710205</v>
      </c>
      <c r="J31" s="213">
        <f t="shared" si="0"/>
        <v>0</v>
      </c>
      <c r="K31" s="213">
        <f t="shared" si="0"/>
        <v>0</v>
      </c>
      <c r="L31" s="213">
        <f t="shared" si="0"/>
        <v>235766</v>
      </c>
      <c r="M31" s="213">
        <f t="shared" si="0"/>
        <v>1158423</v>
      </c>
      <c r="N31" s="213">
        <f t="shared" si="0"/>
        <v>14220366</v>
      </c>
      <c r="O31" s="213">
        <f t="shared" si="0"/>
        <v>46811</v>
      </c>
      <c r="P31" s="213">
        <f t="shared" si="0"/>
        <v>368831</v>
      </c>
      <c r="Q31" s="213">
        <f t="shared" si="0"/>
        <v>182613706</v>
      </c>
      <c r="S31" s="214"/>
    </row>
    <row r="32" spans="2:19" ht="18.75" customHeight="1" x14ac:dyDescent="0.3">
      <c r="B32" s="298" t="s">
        <v>46</v>
      </c>
      <c r="C32" s="299"/>
      <c r="D32" s="299"/>
      <c r="E32" s="299"/>
      <c r="F32" s="299"/>
      <c r="G32" s="299"/>
      <c r="H32" s="299"/>
      <c r="I32" s="299"/>
      <c r="J32" s="299"/>
      <c r="K32" s="299"/>
      <c r="L32" s="299"/>
      <c r="M32" s="299"/>
      <c r="N32" s="299"/>
      <c r="O32" s="299"/>
      <c r="P32" s="299"/>
      <c r="Q32" s="300"/>
    </row>
    <row r="33" spans="2:17" ht="18.75" customHeight="1" x14ac:dyDescent="0.3">
      <c r="B33" s="209" t="s">
        <v>47</v>
      </c>
      <c r="C33" s="210">
        <v>0</v>
      </c>
      <c r="D33" s="210">
        <v>0</v>
      </c>
      <c r="E33" s="210">
        <v>0</v>
      </c>
      <c r="F33" s="210">
        <v>0</v>
      </c>
      <c r="G33" s="210">
        <v>0</v>
      </c>
      <c r="H33" s="210">
        <v>0</v>
      </c>
      <c r="I33" s="210">
        <v>0</v>
      </c>
      <c r="J33" s="210">
        <v>0</v>
      </c>
      <c r="K33" s="210">
        <v>0</v>
      </c>
      <c r="L33" s="210">
        <v>0</v>
      </c>
      <c r="M33" s="210">
        <v>0</v>
      </c>
      <c r="N33" s="210">
        <v>0</v>
      </c>
      <c r="O33" s="210">
        <v>0</v>
      </c>
      <c r="P33" s="210">
        <v>0</v>
      </c>
      <c r="Q33" s="211">
        <v>0</v>
      </c>
    </row>
    <row r="34" spans="2:17" ht="18.75" customHeight="1" x14ac:dyDescent="0.3">
      <c r="B34" s="209" t="s">
        <v>79</v>
      </c>
      <c r="C34" s="210">
        <v>0</v>
      </c>
      <c r="D34" s="210">
        <v>0</v>
      </c>
      <c r="E34" s="210">
        <v>0</v>
      </c>
      <c r="F34" s="210">
        <v>0</v>
      </c>
      <c r="G34" s="210">
        <v>0</v>
      </c>
      <c r="H34" s="210">
        <v>0</v>
      </c>
      <c r="I34" s="210">
        <v>0</v>
      </c>
      <c r="J34" s="210">
        <v>0</v>
      </c>
      <c r="K34" s="210">
        <v>0</v>
      </c>
      <c r="L34" s="210">
        <v>0</v>
      </c>
      <c r="M34" s="210">
        <v>0</v>
      </c>
      <c r="N34" s="210">
        <v>0</v>
      </c>
      <c r="O34" s="210">
        <v>0</v>
      </c>
      <c r="P34" s="210">
        <v>0</v>
      </c>
      <c r="Q34" s="211">
        <v>0</v>
      </c>
    </row>
    <row r="35" spans="2:17" ht="18.75" customHeight="1" x14ac:dyDescent="0.3">
      <c r="B35" s="209" t="s">
        <v>48</v>
      </c>
      <c r="C35" s="210">
        <v>0</v>
      </c>
      <c r="D35" s="210">
        <v>0</v>
      </c>
      <c r="E35" s="210">
        <v>0</v>
      </c>
      <c r="F35" s="210">
        <v>0</v>
      </c>
      <c r="G35" s="210">
        <v>0</v>
      </c>
      <c r="H35" s="210">
        <v>0</v>
      </c>
      <c r="I35" s="210">
        <v>0</v>
      </c>
      <c r="J35" s="210">
        <v>0</v>
      </c>
      <c r="K35" s="210">
        <v>0</v>
      </c>
      <c r="L35" s="210">
        <v>0</v>
      </c>
      <c r="M35" s="210">
        <v>0</v>
      </c>
      <c r="N35" s="210">
        <v>0</v>
      </c>
      <c r="O35" s="210">
        <v>0</v>
      </c>
      <c r="P35" s="210">
        <v>0</v>
      </c>
      <c r="Q35" s="211">
        <v>0</v>
      </c>
    </row>
    <row r="36" spans="2:17" ht="18.75" customHeight="1" x14ac:dyDescent="0.3">
      <c r="B36" s="212" t="s">
        <v>45</v>
      </c>
      <c r="C36" s="213">
        <f>SUM(C33:C35)</f>
        <v>0</v>
      </c>
      <c r="D36" s="213">
        <f t="shared" ref="D36:Q36" si="1">SUM(D33:D35)</f>
        <v>0</v>
      </c>
      <c r="E36" s="213">
        <f t="shared" si="1"/>
        <v>0</v>
      </c>
      <c r="F36" s="213">
        <f t="shared" si="1"/>
        <v>0</v>
      </c>
      <c r="G36" s="213">
        <f t="shared" si="1"/>
        <v>0</v>
      </c>
      <c r="H36" s="213">
        <f t="shared" si="1"/>
        <v>0</v>
      </c>
      <c r="I36" s="213">
        <f t="shared" si="1"/>
        <v>0</v>
      </c>
      <c r="J36" s="213">
        <f t="shared" si="1"/>
        <v>0</v>
      </c>
      <c r="K36" s="213">
        <f t="shared" si="1"/>
        <v>0</v>
      </c>
      <c r="L36" s="213">
        <f t="shared" si="1"/>
        <v>0</v>
      </c>
      <c r="M36" s="213">
        <f t="shared" si="1"/>
        <v>0</v>
      </c>
      <c r="N36" s="213">
        <f t="shared" si="1"/>
        <v>0</v>
      </c>
      <c r="O36" s="213">
        <f t="shared" si="1"/>
        <v>0</v>
      </c>
      <c r="P36" s="213">
        <f t="shared" si="1"/>
        <v>0</v>
      </c>
      <c r="Q36" s="213">
        <f t="shared" si="1"/>
        <v>0</v>
      </c>
    </row>
    <row r="37" spans="2:17" ht="18.75" customHeight="1" x14ac:dyDescent="0.3">
      <c r="B37" s="301" t="s">
        <v>50</v>
      </c>
      <c r="C37" s="301"/>
      <c r="D37" s="301"/>
      <c r="E37" s="301"/>
      <c r="F37" s="301"/>
      <c r="G37" s="301"/>
      <c r="H37" s="301"/>
      <c r="I37" s="301"/>
      <c r="J37" s="301"/>
      <c r="K37" s="301"/>
      <c r="L37" s="301"/>
      <c r="M37" s="301"/>
      <c r="N37" s="301"/>
      <c r="O37" s="301"/>
      <c r="P37" s="301"/>
      <c r="Q37" s="301"/>
    </row>
    <row r="38" spans="2:17" ht="21.75" customHeight="1" x14ac:dyDescent="0.3">
      <c r="C38" s="215"/>
      <c r="D38" s="215">
        <f>+D31+[1]PP!D31</f>
        <v>26852137</v>
      </c>
      <c r="E38" s="215"/>
      <c r="F38" s="215"/>
      <c r="G38" s="215"/>
      <c r="H38" s="215"/>
      <c r="I38" s="215"/>
      <c r="J38" s="215"/>
      <c r="K38" s="215"/>
      <c r="L38" s="215"/>
      <c r="M38" s="215"/>
      <c r="N38" s="215"/>
      <c r="O38" s="215"/>
      <c r="P38" s="215"/>
      <c r="Q38" s="215"/>
    </row>
    <row r="39" spans="2:17" ht="21.75" customHeight="1" x14ac:dyDescent="0.3">
      <c r="D39" s="214"/>
    </row>
  </sheetData>
  <sheetProtection algorithmName="SHA-512" hashValue="xvg4tcyn+ojuwX/uuI5b0iiM5E+L8lc0YnSZ9C9KISzAfDI3qojC8G/GC3F5+CcmyfHSwc2t6RgqqAy9mW07ZA==" saltValue="Uhoy/PhCFrFLl6AVQg2efA==" spinCount="100000" sheet="1" objects="1" scenarios="1"/>
  <mergeCells count="4">
    <mergeCell ref="B3:Q3"/>
    <mergeCell ref="B5:Q5"/>
    <mergeCell ref="B32:Q32"/>
    <mergeCell ref="B37:Q37"/>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92D050"/>
  </sheetPr>
  <dimension ref="B1:S39"/>
  <sheetViews>
    <sheetView topLeftCell="A19" zoomScale="82" zoomScaleNormal="82" workbookViewId="0">
      <selection activeCell="F39" sqref="F39"/>
    </sheetView>
  </sheetViews>
  <sheetFormatPr defaultColWidth="14.36328125" defaultRowHeight="14" x14ac:dyDescent="0.3"/>
  <cols>
    <col min="1" max="1" width="9.6328125" style="202" customWidth="1"/>
    <col min="2" max="2" width="43.54296875" style="202" customWidth="1"/>
    <col min="3" max="16" width="17.90625" style="202" customWidth="1"/>
    <col min="17" max="17" width="17.90625" style="203" customWidth="1"/>
    <col min="18" max="18" width="14.36328125" style="202"/>
    <col min="19" max="19" width="15.90625" style="202" bestFit="1" customWidth="1"/>
    <col min="20" max="256" width="14.36328125" style="202"/>
    <col min="257" max="257" width="9.6328125" style="202" customWidth="1"/>
    <col min="258" max="258" width="43.54296875" style="202" customWidth="1"/>
    <col min="259" max="273" width="17.90625" style="202" customWidth="1"/>
    <col min="274" max="274" width="14.36328125" style="202"/>
    <col min="275" max="275" width="15.90625" style="202" bestFit="1" customWidth="1"/>
    <col min="276" max="512" width="14.36328125" style="202"/>
    <col min="513" max="513" width="9.6328125" style="202" customWidth="1"/>
    <col min="514" max="514" width="43.54296875" style="202" customWidth="1"/>
    <col min="515" max="529" width="17.90625" style="202" customWidth="1"/>
    <col min="530" max="530" width="14.36328125" style="202"/>
    <col min="531" max="531" width="15.90625" style="202" bestFit="1" customWidth="1"/>
    <col min="532" max="768" width="14.36328125" style="202"/>
    <col min="769" max="769" width="9.6328125" style="202" customWidth="1"/>
    <col min="770" max="770" width="43.54296875" style="202" customWidth="1"/>
    <col min="771" max="785" width="17.90625" style="202" customWidth="1"/>
    <col min="786" max="786" width="14.36328125" style="202"/>
    <col min="787" max="787" width="15.90625" style="202" bestFit="1" customWidth="1"/>
    <col min="788" max="1024" width="14.36328125" style="202"/>
    <col min="1025" max="1025" width="9.6328125" style="202" customWidth="1"/>
    <col min="1026" max="1026" width="43.54296875" style="202" customWidth="1"/>
    <col min="1027" max="1041" width="17.90625" style="202" customWidth="1"/>
    <col min="1042" max="1042" width="14.36328125" style="202"/>
    <col min="1043" max="1043" width="15.90625" style="202" bestFit="1" customWidth="1"/>
    <col min="1044" max="1280" width="14.36328125" style="202"/>
    <col min="1281" max="1281" width="9.6328125" style="202" customWidth="1"/>
    <col min="1282" max="1282" width="43.54296875" style="202" customWidth="1"/>
    <col min="1283" max="1297" width="17.90625" style="202" customWidth="1"/>
    <col min="1298" max="1298" width="14.36328125" style="202"/>
    <col min="1299" max="1299" width="15.90625" style="202" bestFit="1" customWidth="1"/>
    <col min="1300" max="1536" width="14.36328125" style="202"/>
    <col min="1537" max="1537" width="9.6328125" style="202" customWidth="1"/>
    <col min="1538" max="1538" width="43.54296875" style="202" customWidth="1"/>
    <col min="1539" max="1553" width="17.90625" style="202" customWidth="1"/>
    <col min="1554" max="1554" width="14.36328125" style="202"/>
    <col min="1555" max="1555" width="15.90625" style="202" bestFit="1" customWidth="1"/>
    <col min="1556" max="1792" width="14.36328125" style="202"/>
    <col min="1793" max="1793" width="9.6328125" style="202" customWidth="1"/>
    <col min="1794" max="1794" width="43.54296875" style="202" customWidth="1"/>
    <col min="1795" max="1809" width="17.90625" style="202" customWidth="1"/>
    <col min="1810" max="1810" width="14.36328125" style="202"/>
    <col min="1811" max="1811" width="15.90625" style="202" bestFit="1" customWidth="1"/>
    <col min="1812" max="2048" width="14.36328125" style="202"/>
    <col min="2049" max="2049" width="9.6328125" style="202" customWidth="1"/>
    <col min="2050" max="2050" width="43.54296875" style="202" customWidth="1"/>
    <col min="2051" max="2065" width="17.90625" style="202" customWidth="1"/>
    <col min="2066" max="2066" width="14.36328125" style="202"/>
    <col min="2067" max="2067" width="15.90625" style="202" bestFit="1" customWidth="1"/>
    <col min="2068" max="2304" width="14.36328125" style="202"/>
    <col min="2305" max="2305" width="9.6328125" style="202" customWidth="1"/>
    <col min="2306" max="2306" width="43.54296875" style="202" customWidth="1"/>
    <col min="2307" max="2321" width="17.90625" style="202" customWidth="1"/>
    <col min="2322" max="2322" width="14.36328125" style="202"/>
    <col min="2323" max="2323" width="15.90625" style="202" bestFit="1" customWidth="1"/>
    <col min="2324" max="2560" width="14.36328125" style="202"/>
    <col min="2561" max="2561" width="9.6328125" style="202" customWidth="1"/>
    <col min="2562" max="2562" width="43.54296875" style="202" customWidth="1"/>
    <col min="2563" max="2577" width="17.90625" style="202" customWidth="1"/>
    <col min="2578" max="2578" width="14.36328125" style="202"/>
    <col min="2579" max="2579" width="15.90625" style="202" bestFit="1" customWidth="1"/>
    <col min="2580" max="2816" width="14.36328125" style="202"/>
    <col min="2817" max="2817" width="9.6328125" style="202" customWidth="1"/>
    <col min="2818" max="2818" width="43.54296875" style="202" customWidth="1"/>
    <col min="2819" max="2833" width="17.90625" style="202" customWidth="1"/>
    <col min="2834" max="2834" width="14.36328125" style="202"/>
    <col min="2835" max="2835" width="15.90625" style="202" bestFit="1" customWidth="1"/>
    <col min="2836" max="3072" width="14.36328125" style="202"/>
    <col min="3073" max="3073" width="9.6328125" style="202" customWidth="1"/>
    <col min="3074" max="3074" width="43.54296875" style="202" customWidth="1"/>
    <col min="3075" max="3089" width="17.90625" style="202" customWidth="1"/>
    <col min="3090" max="3090" width="14.36328125" style="202"/>
    <col min="3091" max="3091" width="15.90625" style="202" bestFit="1" customWidth="1"/>
    <col min="3092" max="3328" width="14.36328125" style="202"/>
    <col min="3329" max="3329" width="9.6328125" style="202" customWidth="1"/>
    <col min="3330" max="3330" width="43.54296875" style="202" customWidth="1"/>
    <col min="3331" max="3345" width="17.90625" style="202" customWidth="1"/>
    <col min="3346" max="3346" width="14.36328125" style="202"/>
    <col min="3347" max="3347" width="15.90625" style="202" bestFit="1" customWidth="1"/>
    <col min="3348" max="3584" width="14.36328125" style="202"/>
    <col min="3585" max="3585" width="9.6328125" style="202" customWidth="1"/>
    <col min="3586" max="3586" width="43.54296875" style="202" customWidth="1"/>
    <col min="3587" max="3601" width="17.90625" style="202" customWidth="1"/>
    <col min="3602" max="3602" width="14.36328125" style="202"/>
    <col min="3603" max="3603" width="15.90625" style="202" bestFit="1" customWidth="1"/>
    <col min="3604" max="3840" width="14.36328125" style="202"/>
    <col min="3841" max="3841" width="9.6328125" style="202" customWidth="1"/>
    <col min="3842" max="3842" width="43.54296875" style="202" customWidth="1"/>
    <col min="3843" max="3857" width="17.90625" style="202" customWidth="1"/>
    <col min="3858" max="3858" width="14.36328125" style="202"/>
    <col min="3859" max="3859" width="15.90625" style="202" bestFit="1" customWidth="1"/>
    <col min="3860" max="4096" width="14.36328125" style="202"/>
    <col min="4097" max="4097" width="9.6328125" style="202" customWidth="1"/>
    <col min="4098" max="4098" width="43.54296875" style="202" customWidth="1"/>
    <col min="4099" max="4113" width="17.90625" style="202" customWidth="1"/>
    <col min="4114" max="4114" width="14.36328125" style="202"/>
    <col min="4115" max="4115" width="15.90625" style="202" bestFit="1" customWidth="1"/>
    <col min="4116" max="4352" width="14.36328125" style="202"/>
    <col min="4353" max="4353" width="9.6328125" style="202" customWidth="1"/>
    <col min="4354" max="4354" width="43.54296875" style="202" customWidth="1"/>
    <col min="4355" max="4369" width="17.90625" style="202" customWidth="1"/>
    <col min="4370" max="4370" width="14.36328125" style="202"/>
    <col min="4371" max="4371" width="15.90625" style="202" bestFit="1" customWidth="1"/>
    <col min="4372" max="4608" width="14.36328125" style="202"/>
    <col min="4609" max="4609" width="9.6328125" style="202" customWidth="1"/>
    <col min="4610" max="4610" width="43.54296875" style="202" customWidth="1"/>
    <col min="4611" max="4625" width="17.90625" style="202" customWidth="1"/>
    <col min="4626" max="4626" width="14.36328125" style="202"/>
    <col min="4627" max="4627" width="15.90625" style="202" bestFit="1" customWidth="1"/>
    <col min="4628" max="4864" width="14.36328125" style="202"/>
    <col min="4865" max="4865" width="9.6328125" style="202" customWidth="1"/>
    <col min="4866" max="4866" width="43.54296875" style="202" customWidth="1"/>
    <col min="4867" max="4881" width="17.90625" style="202" customWidth="1"/>
    <col min="4882" max="4882" width="14.36328125" style="202"/>
    <col min="4883" max="4883" width="15.90625" style="202" bestFit="1" customWidth="1"/>
    <col min="4884" max="5120" width="14.36328125" style="202"/>
    <col min="5121" max="5121" width="9.6328125" style="202" customWidth="1"/>
    <col min="5122" max="5122" width="43.54296875" style="202" customWidth="1"/>
    <col min="5123" max="5137" width="17.90625" style="202" customWidth="1"/>
    <col min="5138" max="5138" width="14.36328125" style="202"/>
    <col min="5139" max="5139" width="15.90625" style="202" bestFit="1" customWidth="1"/>
    <col min="5140" max="5376" width="14.36328125" style="202"/>
    <col min="5377" max="5377" width="9.6328125" style="202" customWidth="1"/>
    <col min="5378" max="5378" width="43.54296875" style="202" customWidth="1"/>
    <col min="5379" max="5393" width="17.90625" style="202" customWidth="1"/>
    <col min="5394" max="5394" width="14.36328125" style="202"/>
    <col min="5395" max="5395" width="15.90625" style="202" bestFit="1" customWidth="1"/>
    <col min="5396" max="5632" width="14.36328125" style="202"/>
    <col min="5633" max="5633" width="9.6328125" style="202" customWidth="1"/>
    <col min="5634" max="5634" width="43.54296875" style="202" customWidth="1"/>
    <col min="5635" max="5649" width="17.90625" style="202" customWidth="1"/>
    <col min="5650" max="5650" width="14.36328125" style="202"/>
    <col min="5651" max="5651" width="15.90625" style="202" bestFit="1" customWidth="1"/>
    <col min="5652" max="5888" width="14.36328125" style="202"/>
    <col min="5889" max="5889" width="9.6328125" style="202" customWidth="1"/>
    <col min="5890" max="5890" width="43.54296875" style="202" customWidth="1"/>
    <col min="5891" max="5905" width="17.90625" style="202" customWidth="1"/>
    <col min="5906" max="5906" width="14.36328125" style="202"/>
    <col min="5907" max="5907" width="15.90625" style="202" bestFit="1" customWidth="1"/>
    <col min="5908" max="6144" width="14.36328125" style="202"/>
    <col min="6145" max="6145" width="9.6328125" style="202" customWidth="1"/>
    <col min="6146" max="6146" width="43.54296875" style="202" customWidth="1"/>
    <col min="6147" max="6161" width="17.90625" style="202" customWidth="1"/>
    <col min="6162" max="6162" width="14.36328125" style="202"/>
    <col min="6163" max="6163" width="15.90625" style="202" bestFit="1" customWidth="1"/>
    <col min="6164" max="6400" width="14.36328125" style="202"/>
    <col min="6401" max="6401" width="9.6328125" style="202" customWidth="1"/>
    <col min="6402" max="6402" width="43.54296875" style="202" customWidth="1"/>
    <col min="6403" max="6417" width="17.90625" style="202" customWidth="1"/>
    <col min="6418" max="6418" width="14.36328125" style="202"/>
    <col min="6419" max="6419" width="15.90625" style="202" bestFit="1" customWidth="1"/>
    <col min="6420" max="6656" width="14.36328125" style="202"/>
    <col min="6657" max="6657" width="9.6328125" style="202" customWidth="1"/>
    <col min="6658" max="6658" width="43.54296875" style="202" customWidth="1"/>
    <col min="6659" max="6673" width="17.90625" style="202" customWidth="1"/>
    <col min="6674" max="6674" width="14.36328125" style="202"/>
    <col min="6675" max="6675" width="15.90625" style="202" bestFit="1" customWidth="1"/>
    <col min="6676" max="6912" width="14.36328125" style="202"/>
    <col min="6913" max="6913" width="9.6328125" style="202" customWidth="1"/>
    <col min="6914" max="6914" width="43.54296875" style="202" customWidth="1"/>
    <col min="6915" max="6929" width="17.90625" style="202" customWidth="1"/>
    <col min="6930" max="6930" width="14.36328125" style="202"/>
    <col min="6931" max="6931" width="15.90625" style="202" bestFit="1" customWidth="1"/>
    <col min="6932" max="7168" width="14.36328125" style="202"/>
    <col min="7169" max="7169" width="9.6328125" style="202" customWidth="1"/>
    <col min="7170" max="7170" width="43.54296875" style="202" customWidth="1"/>
    <col min="7171" max="7185" width="17.90625" style="202" customWidth="1"/>
    <col min="7186" max="7186" width="14.36328125" style="202"/>
    <col min="7187" max="7187" width="15.90625" style="202" bestFit="1" customWidth="1"/>
    <col min="7188" max="7424" width="14.36328125" style="202"/>
    <col min="7425" max="7425" width="9.6328125" style="202" customWidth="1"/>
    <col min="7426" max="7426" width="43.54296875" style="202" customWidth="1"/>
    <col min="7427" max="7441" width="17.90625" style="202" customWidth="1"/>
    <col min="7442" max="7442" width="14.36328125" style="202"/>
    <col min="7443" max="7443" width="15.90625" style="202" bestFit="1" customWidth="1"/>
    <col min="7444" max="7680" width="14.36328125" style="202"/>
    <col min="7681" max="7681" width="9.6328125" style="202" customWidth="1"/>
    <col min="7682" max="7682" width="43.54296875" style="202" customWidth="1"/>
    <col min="7683" max="7697" width="17.90625" style="202" customWidth="1"/>
    <col min="7698" max="7698" width="14.36328125" style="202"/>
    <col min="7699" max="7699" width="15.90625" style="202" bestFit="1" customWidth="1"/>
    <col min="7700" max="7936" width="14.36328125" style="202"/>
    <col min="7937" max="7937" width="9.6328125" style="202" customWidth="1"/>
    <col min="7938" max="7938" width="43.54296875" style="202" customWidth="1"/>
    <col min="7939" max="7953" width="17.90625" style="202" customWidth="1"/>
    <col min="7954" max="7954" width="14.36328125" style="202"/>
    <col min="7955" max="7955" width="15.90625" style="202" bestFit="1" customWidth="1"/>
    <col min="7956" max="8192" width="14.36328125" style="202"/>
    <col min="8193" max="8193" width="9.6328125" style="202" customWidth="1"/>
    <col min="8194" max="8194" width="43.54296875" style="202" customWidth="1"/>
    <col min="8195" max="8209" width="17.90625" style="202" customWidth="1"/>
    <col min="8210" max="8210" width="14.36328125" style="202"/>
    <col min="8211" max="8211" width="15.90625" style="202" bestFit="1" customWidth="1"/>
    <col min="8212" max="8448" width="14.36328125" style="202"/>
    <col min="8449" max="8449" width="9.6328125" style="202" customWidth="1"/>
    <col min="8450" max="8450" width="43.54296875" style="202" customWidth="1"/>
    <col min="8451" max="8465" width="17.90625" style="202" customWidth="1"/>
    <col min="8466" max="8466" width="14.36328125" style="202"/>
    <col min="8467" max="8467" width="15.90625" style="202" bestFit="1" customWidth="1"/>
    <col min="8468" max="8704" width="14.36328125" style="202"/>
    <col min="8705" max="8705" width="9.6328125" style="202" customWidth="1"/>
    <col min="8706" max="8706" width="43.54296875" style="202" customWidth="1"/>
    <col min="8707" max="8721" width="17.90625" style="202" customWidth="1"/>
    <col min="8722" max="8722" width="14.36328125" style="202"/>
    <col min="8723" max="8723" width="15.90625" style="202" bestFit="1" customWidth="1"/>
    <col min="8724" max="8960" width="14.36328125" style="202"/>
    <col min="8961" max="8961" width="9.6328125" style="202" customWidth="1"/>
    <col min="8962" max="8962" width="43.54296875" style="202" customWidth="1"/>
    <col min="8963" max="8977" width="17.90625" style="202" customWidth="1"/>
    <col min="8978" max="8978" width="14.36328125" style="202"/>
    <col min="8979" max="8979" width="15.90625" style="202" bestFit="1" customWidth="1"/>
    <col min="8980" max="9216" width="14.36328125" style="202"/>
    <col min="9217" max="9217" width="9.6328125" style="202" customWidth="1"/>
    <col min="9218" max="9218" width="43.54296875" style="202" customWidth="1"/>
    <col min="9219" max="9233" width="17.90625" style="202" customWidth="1"/>
    <col min="9234" max="9234" width="14.36328125" style="202"/>
    <col min="9235" max="9235" width="15.90625" style="202" bestFit="1" customWidth="1"/>
    <col min="9236" max="9472" width="14.36328125" style="202"/>
    <col min="9473" max="9473" width="9.6328125" style="202" customWidth="1"/>
    <col min="9474" max="9474" width="43.54296875" style="202" customWidth="1"/>
    <col min="9475" max="9489" width="17.90625" style="202" customWidth="1"/>
    <col min="9490" max="9490" width="14.36328125" style="202"/>
    <col min="9491" max="9491" width="15.90625" style="202" bestFit="1" customWidth="1"/>
    <col min="9492" max="9728" width="14.36328125" style="202"/>
    <col min="9729" max="9729" width="9.6328125" style="202" customWidth="1"/>
    <col min="9730" max="9730" width="43.54296875" style="202" customWidth="1"/>
    <col min="9731" max="9745" width="17.90625" style="202" customWidth="1"/>
    <col min="9746" max="9746" width="14.36328125" style="202"/>
    <col min="9747" max="9747" width="15.90625" style="202" bestFit="1" customWidth="1"/>
    <col min="9748" max="9984" width="14.36328125" style="202"/>
    <col min="9985" max="9985" width="9.6328125" style="202" customWidth="1"/>
    <col min="9986" max="9986" width="43.54296875" style="202" customWidth="1"/>
    <col min="9987" max="10001" width="17.90625" style="202" customWidth="1"/>
    <col min="10002" max="10002" width="14.36328125" style="202"/>
    <col min="10003" max="10003" width="15.90625" style="202" bestFit="1" customWidth="1"/>
    <col min="10004" max="10240" width="14.36328125" style="202"/>
    <col min="10241" max="10241" width="9.6328125" style="202" customWidth="1"/>
    <col min="10242" max="10242" width="43.54296875" style="202" customWidth="1"/>
    <col min="10243" max="10257" width="17.90625" style="202" customWidth="1"/>
    <col min="10258" max="10258" width="14.36328125" style="202"/>
    <col min="10259" max="10259" width="15.90625" style="202" bestFit="1" customWidth="1"/>
    <col min="10260" max="10496" width="14.36328125" style="202"/>
    <col min="10497" max="10497" width="9.6328125" style="202" customWidth="1"/>
    <col min="10498" max="10498" width="43.54296875" style="202" customWidth="1"/>
    <col min="10499" max="10513" width="17.90625" style="202" customWidth="1"/>
    <col min="10514" max="10514" width="14.36328125" style="202"/>
    <col min="10515" max="10515" width="15.90625" style="202" bestFit="1" customWidth="1"/>
    <col min="10516" max="10752" width="14.36328125" style="202"/>
    <col min="10753" max="10753" width="9.6328125" style="202" customWidth="1"/>
    <col min="10754" max="10754" width="43.54296875" style="202" customWidth="1"/>
    <col min="10755" max="10769" width="17.90625" style="202" customWidth="1"/>
    <col min="10770" max="10770" width="14.36328125" style="202"/>
    <col min="10771" max="10771" width="15.90625" style="202" bestFit="1" customWidth="1"/>
    <col min="10772" max="11008" width="14.36328125" style="202"/>
    <col min="11009" max="11009" width="9.6328125" style="202" customWidth="1"/>
    <col min="11010" max="11010" width="43.54296875" style="202" customWidth="1"/>
    <col min="11011" max="11025" width="17.90625" style="202" customWidth="1"/>
    <col min="11026" max="11026" width="14.36328125" style="202"/>
    <col min="11027" max="11027" width="15.90625" style="202" bestFit="1" customWidth="1"/>
    <col min="11028" max="11264" width="14.36328125" style="202"/>
    <col min="11265" max="11265" width="9.6328125" style="202" customWidth="1"/>
    <col min="11266" max="11266" width="43.54296875" style="202" customWidth="1"/>
    <col min="11267" max="11281" width="17.90625" style="202" customWidth="1"/>
    <col min="11282" max="11282" width="14.36328125" style="202"/>
    <col min="11283" max="11283" width="15.90625" style="202" bestFit="1" customWidth="1"/>
    <col min="11284" max="11520" width="14.36328125" style="202"/>
    <col min="11521" max="11521" width="9.6328125" style="202" customWidth="1"/>
    <col min="11522" max="11522" width="43.54296875" style="202" customWidth="1"/>
    <col min="11523" max="11537" width="17.90625" style="202" customWidth="1"/>
    <col min="11538" max="11538" width="14.36328125" style="202"/>
    <col min="11539" max="11539" width="15.90625" style="202" bestFit="1" customWidth="1"/>
    <col min="11540" max="11776" width="14.36328125" style="202"/>
    <col min="11777" max="11777" width="9.6328125" style="202" customWidth="1"/>
    <col min="11778" max="11778" width="43.54296875" style="202" customWidth="1"/>
    <col min="11779" max="11793" width="17.90625" style="202" customWidth="1"/>
    <col min="11794" max="11794" width="14.36328125" style="202"/>
    <col min="11795" max="11795" width="15.90625" style="202" bestFit="1" customWidth="1"/>
    <col min="11796" max="12032" width="14.36328125" style="202"/>
    <col min="12033" max="12033" width="9.6328125" style="202" customWidth="1"/>
    <col min="12034" max="12034" width="43.54296875" style="202" customWidth="1"/>
    <col min="12035" max="12049" width="17.90625" style="202" customWidth="1"/>
    <col min="12050" max="12050" width="14.36328125" style="202"/>
    <col min="12051" max="12051" width="15.90625" style="202" bestFit="1" customWidth="1"/>
    <col min="12052" max="12288" width="14.36328125" style="202"/>
    <col min="12289" max="12289" width="9.6328125" style="202" customWidth="1"/>
    <col min="12290" max="12290" width="43.54296875" style="202" customWidth="1"/>
    <col min="12291" max="12305" width="17.90625" style="202" customWidth="1"/>
    <col min="12306" max="12306" width="14.36328125" style="202"/>
    <col min="12307" max="12307" width="15.90625" style="202" bestFit="1" customWidth="1"/>
    <col min="12308" max="12544" width="14.36328125" style="202"/>
    <col min="12545" max="12545" width="9.6328125" style="202" customWidth="1"/>
    <col min="12546" max="12546" width="43.54296875" style="202" customWidth="1"/>
    <col min="12547" max="12561" width="17.90625" style="202" customWidth="1"/>
    <col min="12562" max="12562" width="14.36328125" style="202"/>
    <col min="12563" max="12563" width="15.90625" style="202" bestFit="1" customWidth="1"/>
    <col min="12564" max="12800" width="14.36328125" style="202"/>
    <col min="12801" max="12801" width="9.6328125" style="202" customWidth="1"/>
    <col min="12802" max="12802" width="43.54296875" style="202" customWidth="1"/>
    <col min="12803" max="12817" width="17.90625" style="202" customWidth="1"/>
    <col min="12818" max="12818" width="14.36328125" style="202"/>
    <col min="12819" max="12819" width="15.90625" style="202" bestFit="1" customWidth="1"/>
    <col min="12820" max="13056" width="14.36328125" style="202"/>
    <col min="13057" max="13057" width="9.6328125" style="202" customWidth="1"/>
    <col min="13058" max="13058" width="43.54296875" style="202" customWidth="1"/>
    <col min="13059" max="13073" width="17.90625" style="202" customWidth="1"/>
    <col min="13074" max="13074" width="14.36328125" style="202"/>
    <col min="13075" max="13075" width="15.90625" style="202" bestFit="1" customWidth="1"/>
    <col min="13076" max="13312" width="14.36328125" style="202"/>
    <col min="13313" max="13313" width="9.6328125" style="202" customWidth="1"/>
    <col min="13314" max="13314" width="43.54296875" style="202" customWidth="1"/>
    <col min="13315" max="13329" width="17.90625" style="202" customWidth="1"/>
    <col min="13330" max="13330" width="14.36328125" style="202"/>
    <col min="13331" max="13331" width="15.90625" style="202" bestFit="1" customWidth="1"/>
    <col min="13332" max="13568" width="14.36328125" style="202"/>
    <col min="13569" max="13569" width="9.6328125" style="202" customWidth="1"/>
    <col min="13570" max="13570" width="43.54296875" style="202" customWidth="1"/>
    <col min="13571" max="13585" width="17.90625" style="202" customWidth="1"/>
    <col min="13586" max="13586" width="14.36328125" style="202"/>
    <col min="13587" max="13587" width="15.90625" style="202" bestFit="1" customWidth="1"/>
    <col min="13588" max="13824" width="14.36328125" style="202"/>
    <col min="13825" max="13825" width="9.6328125" style="202" customWidth="1"/>
    <col min="13826" max="13826" width="43.54296875" style="202" customWidth="1"/>
    <col min="13827" max="13841" width="17.90625" style="202" customWidth="1"/>
    <col min="13842" max="13842" width="14.36328125" style="202"/>
    <col min="13843" max="13843" width="15.90625" style="202" bestFit="1" customWidth="1"/>
    <col min="13844" max="14080" width="14.36328125" style="202"/>
    <col min="14081" max="14081" width="9.6328125" style="202" customWidth="1"/>
    <col min="14082" max="14082" width="43.54296875" style="202" customWidth="1"/>
    <col min="14083" max="14097" width="17.90625" style="202" customWidth="1"/>
    <col min="14098" max="14098" width="14.36328125" style="202"/>
    <col min="14099" max="14099" width="15.90625" style="202" bestFit="1" customWidth="1"/>
    <col min="14100" max="14336" width="14.36328125" style="202"/>
    <col min="14337" max="14337" width="9.6328125" style="202" customWidth="1"/>
    <col min="14338" max="14338" width="43.54296875" style="202" customWidth="1"/>
    <col min="14339" max="14353" width="17.90625" style="202" customWidth="1"/>
    <col min="14354" max="14354" width="14.36328125" style="202"/>
    <col min="14355" max="14355" width="15.90625" style="202" bestFit="1" customWidth="1"/>
    <col min="14356" max="14592" width="14.36328125" style="202"/>
    <col min="14593" max="14593" width="9.6328125" style="202" customWidth="1"/>
    <col min="14594" max="14594" width="43.54296875" style="202" customWidth="1"/>
    <col min="14595" max="14609" width="17.90625" style="202" customWidth="1"/>
    <col min="14610" max="14610" width="14.36328125" style="202"/>
    <col min="14611" max="14611" width="15.90625" style="202" bestFit="1" customWidth="1"/>
    <col min="14612" max="14848" width="14.36328125" style="202"/>
    <col min="14849" max="14849" width="9.6328125" style="202" customWidth="1"/>
    <col min="14850" max="14850" width="43.54296875" style="202" customWidth="1"/>
    <col min="14851" max="14865" width="17.90625" style="202" customWidth="1"/>
    <col min="14866" max="14866" width="14.36328125" style="202"/>
    <col min="14867" max="14867" width="15.90625" style="202" bestFit="1" customWidth="1"/>
    <col min="14868" max="15104" width="14.36328125" style="202"/>
    <col min="15105" max="15105" width="9.6328125" style="202" customWidth="1"/>
    <col min="15106" max="15106" width="43.54296875" style="202" customWidth="1"/>
    <col min="15107" max="15121" width="17.90625" style="202" customWidth="1"/>
    <col min="15122" max="15122" width="14.36328125" style="202"/>
    <col min="15123" max="15123" width="15.90625" style="202" bestFit="1" customWidth="1"/>
    <col min="15124" max="15360" width="14.36328125" style="202"/>
    <col min="15361" max="15361" width="9.6328125" style="202" customWidth="1"/>
    <col min="15362" max="15362" width="43.54296875" style="202" customWidth="1"/>
    <col min="15363" max="15377" width="17.90625" style="202" customWidth="1"/>
    <col min="15378" max="15378" width="14.36328125" style="202"/>
    <col min="15379" max="15379" width="15.90625" style="202" bestFit="1" customWidth="1"/>
    <col min="15380" max="15616" width="14.36328125" style="202"/>
    <col min="15617" max="15617" width="9.6328125" style="202" customWidth="1"/>
    <col min="15618" max="15618" width="43.54296875" style="202" customWidth="1"/>
    <col min="15619" max="15633" width="17.90625" style="202" customWidth="1"/>
    <col min="15634" max="15634" width="14.36328125" style="202"/>
    <col min="15635" max="15635" width="15.90625" style="202" bestFit="1" customWidth="1"/>
    <col min="15636" max="15872" width="14.36328125" style="202"/>
    <col min="15873" max="15873" width="9.6328125" style="202" customWidth="1"/>
    <col min="15874" max="15874" width="43.54296875" style="202" customWidth="1"/>
    <col min="15875" max="15889" width="17.90625" style="202" customWidth="1"/>
    <col min="15890" max="15890" width="14.36328125" style="202"/>
    <col min="15891" max="15891" width="15.90625" style="202" bestFit="1" customWidth="1"/>
    <col min="15892" max="16128" width="14.36328125" style="202"/>
    <col min="16129" max="16129" width="9.6328125" style="202" customWidth="1"/>
    <col min="16130" max="16130" width="43.54296875" style="202" customWidth="1"/>
    <col min="16131" max="16145" width="17.90625" style="202" customWidth="1"/>
    <col min="16146" max="16146" width="14.36328125" style="202"/>
    <col min="16147" max="16147" width="15.90625" style="202" bestFit="1" customWidth="1"/>
    <col min="16148" max="16384" width="14.36328125" style="202"/>
  </cols>
  <sheetData>
    <row r="1" spans="2:17" ht="15.75" customHeight="1" x14ac:dyDescent="0.3"/>
    <row r="2" spans="2:17" ht="15.75" customHeight="1" x14ac:dyDescent="0.3"/>
    <row r="3" spans="2:17" ht="18.75" customHeight="1" x14ac:dyDescent="0.3">
      <c r="B3" s="297" t="s">
        <v>323</v>
      </c>
      <c r="C3" s="297"/>
      <c r="D3" s="297"/>
      <c r="E3" s="297"/>
      <c r="F3" s="297"/>
      <c r="G3" s="297"/>
      <c r="H3" s="297"/>
      <c r="I3" s="297"/>
      <c r="J3" s="297"/>
      <c r="K3" s="297"/>
      <c r="L3" s="297"/>
      <c r="M3" s="297"/>
      <c r="N3" s="297"/>
      <c r="O3" s="297"/>
      <c r="P3" s="297"/>
      <c r="Q3" s="297"/>
    </row>
    <row r="4" spans="2:17" s="208" customFormat="1" ht="15.75" customHeight="1" x14ac:dyDescent="0.3">
      <c r="B4" s="204" t="s">
        <v>0</v>
      </c>
      <c r="C4" s="205" t="s">
        <v>66</v>
      </c>
      <c r="D4" s="205" t="s">
        <v>67</v>
      </c>
      <c r="E4" s="205" t="s">
        <v>68</v>
      </c>
      <c r="F4" s="205" t="s">
        <v>69</v>
      </c>
      <c r="G4" s="205" t="s">
        <v>70</v>
      </c>
      <c r="H4" s="205" t="s">
        <v>87</v>
      </c>
      <c r="I4" s="206" t="s">
        <v>71</v>
      </c>
      <c r="J4" s="205" t="s">
        <v>72</v>
      </c>
      <c r="K4" s="207" t="s">
        <v>73</v>
      </c>
      <c r="L4" s="207" t="s">
        <v>74</v>
      </c>
      <c r="M4" s="207" t="s">
        <v>75</v>
      </c>
      <c r="N4" s="207" t="s">
        <v>2</v>
      </c>
      <c r="O4" s="207" t="s">
        <v>76</v>
      </c>
      <c r="P4" s="207" t="s">
        <v>77</v>
      </c>
      <c r="Q4" s="207" t="s">
        <v>78</v>
      </c>
    </row>
    <row r="5" spans="2:17" ht="15" customHeight="1" x14ac:dyDescent="0.3">
      <c r="B5" s="298" t="s">
        <v>16</v>
      </c>
      <c r="C5" s="299"/>
      <c r="D5" s="299"/>
      <c r="E5" s="299"/>
      <c r="F5" s="299"/>
      <c r="G5" s="299"/>
      <c r="H5" s="299"/>
      <c r="I5" s="299"/>
      <c r="J5" s="299"/>
      <c r="K5" s="299"/>
      <c r="L5" s="299"/>
      <c r="M5" s="299"/>
      <c r="N5" s="299"/>
      <c r="O5" s="299"/>
      <c r="P5" s="299"/>
      <c r="Q5" s="300"/>
    </row>
    <row r="6" spans="2:17" ht="18.75" customHeight="1" x14ac:dyDescent="0.3">
      <c r="B6" s="209" t="s">
        <v>51</v>
      </c>
      <c r="C6" s="210">
        <f>+[1]PP!C6+[1]DA!C6</f>
        <v>3516473</v>
      </c>
      <c r="D6" s="210">
        <f>+[1]PP!D6+[1]DA!D6</f>
        <v>426196</v>
      </c>
      <c r="E6" s="210">
        <f>+[1]PP!E6+[1]DA!E6</f>
        <v>426196</v>
      </c>
      <c r="F6" s="210">
        <f>+[1]PP!F6+[1]DA!F6</f>
        <v>0</v>
      </c>
      <c r="G6" s="210">
        <f>+[1]PP!G6+[1]DA!G6</f>
        <v>310676</v>
      </c>
      <c r="H6" s="210">
        <f>+[1]PP!H6+[1]DA!H6</f>
        <v>310676</v>
      </c>
      <c r="I6" s="210">
        <f>+[1]PP!I6+[1]DA!I6</f>
        <v>0</v>
      </c>
      <c r="J6" s="210">
        <f>+[1]PP!J6+[1]DA!J6</f>
        <v>0</v>
      </c>
      <c r="K6" s="210">
        <f>+[1]PP!K6+[1]DA!K6</f>
        <v>0</v>
      </c>
      <c r="L6" s="210">
        <f>+[1]PP!L6+[1]DA!L6</f>
        <v>8524</v>
      </c>
      <c r="M6" s="210">
        <f>+[1]PP!M6+[1]DA!M6</f>
        <v>16199</v>
      </c>
      <c r="N6" s="210">
        <f>+[1]PP!N6+[1]DA!N6</f>
        <v>364463</v>
      </c>
      <c r="O6" s="210">
        <f>+[1]PP!O6+[1]DA!O6</f>
        <v>10795</v>
      </c>
      <c r="P6" s="210">
        <f>+[1]PP!P6+[1]DA!P6</f>
        <v>19297</v>
      </c>
      <c r="Q6" s="211">
        <f>+[1]PP!Q6+[1]DA!Q6</f>
        <v>3941642</v>
      </c>
    </row>
    <row r="7" spans="2:17" ht="18.75" customHeight="1" x14ac:dyDescent="0.3">
      <c r="B7" s="209" t="s">
        <v>144</v>
      </c>
      <c r="C7" s="210">
        <f>+[1]PP!C7+[1]DA!C7</f>
        <v>0</v>
      </c>
      <c r="D7" s="210">
        <f>+[1]PP!D7+[1]DA!D7</f>
        <v>0</v>
      </c>
      <c r="E7" s="210">
        <f>+[1]PP!E7+[1]DA!E7</f>
        <v>0</v>
      </c>
      <c r="F7" s="210">
        <f>+[1]PP!F7+[1]DA!F7</f>
        <v>0</v>
      </c>
      <c r="G7" s="210">
        <f>+[1]PP!G7+[1]DA!G7</f>
        <v>0</v>
      </c>
      <c r="H7" s="210">
        <f>+[1]PP!H7+[1]DA!H7</f>
        <v>0</v>
      </c>
      <c r="I7" s="210">
        <f>+[1]PP!I7+[1]DA!I7</f>
        <v>0</v>
      </c>
      <c r="J7" s="210">
        <f>+[1]PP!J7+[1]DA!J7</f>
        <v>0</v>
      </c>
      <c r="K7" s="210">
        <f>+[1]PP!K7+[1]DA!K7</f>
        <v>0</v>
      </c>
      <c r="L7" s="210">
        <f>+[1]PP!L7+[1]DA!L7</f>
        <v>0</v>
      </c>
      <c r="M7" s="210">
        <f>+[1]PP!M7+[1]DA!M7</f>
        <v>0</v>
      </c>
      <c r="N7" s="210">
        <f>+[1]PP!N7+[1]DA!N7</f>
        <v>0</v>
      </c>
      <c r="O7" s="210">
        <f>+[1]PP!O7+[1]DA!O7</f>
        <v>0</v>
      </c>
      <c r="P7" s="210">
        <f>+[1]PP!P7+[1]DA!P7</f>
        <v>0</v>
      </c>
      <c r="Q7" s="211">
        <f>+[1]PP!Q7+[1]DA!Q7</f>
        <v>0</v>
      </c>
    </row>
    <row r="8" spans="2:17" ht="18.75" customHeight="1" x14ac:dyDescent="0.3">
      <c r="B8" s="209" t="s">
        <v>153</v>
      </c>
      <c r="C8" s="210">
        <f>+[1]PP!C8+[1]DA!C8</f>
        <v>33194940</v>
      </c>
      <c r="D8" s="210">
        <f>+[1]PP!D8+[1]DA!D8</f>
        <v>6871454</v>
      </c>
      <c r="E8" s="210">
        <f>+[1]PP!E8+[1]DA!E8</f>
        <v>6871454</v>
      </c>
      <c r="F8" s="210">
        <f>+[1]PP!F8+[1]DA!F8</f>
        <v>0</v>
      </c>
      <c r="G8" s="210">
        <f>+[1]PP!G8+[1]DA!G8</f>
        <v>3478931</v>
      </c>
      <c r="H8" s="210">
        <f>+[1]PP!H8+[1]DA!H8</f>
        <v>3478931</v>
      </c>
      <c r="I8" s="210">
        <f>+[1]PP!I8+[1]DA!I8</f>
        <v>0</v>
      </c>
      <c r="J8" s="210">
        <f>+[1]PP!J8+[1]DA!J8</f>
        <v>0</v>
      </c>
      <c r="K8" s="210">
        <f>+[1]PP!K8+[1]DA!K8</f>
        <v>0</v>
      </c>
      <c r="L8" s="210">
        <f>+[1]PP!L8+[1]DA!L8</f>
        <v>43627</v>
      </c>
      <c r="M8" s="210">
        <f>+[1]PP!M8+[1]DA!M8</f>
        <v>295702</v>
      </c>
      <c r="N8" s="210">
        <f>+[1]PP!N8+[1]DA!N8</f>
        <v>2637117</v>
      </c>
      <c r="O8" s="210">
        <f>+[1]PP!O8+[1]DA!O8</f>
        <v>21502</v>
      </c>
      <c r="P8" s="210">
        <f>+[1]PP!P8+[1]DA!P8</f>
        <v>0</v>
      </c>
      <c r="Q8" s="211">
        <f>+[1]PP!Q8+[1]DA!Q8</f>
        <v>38863749</v>
      </c>
    </row>
    <row r="9" spans="2:17" ht="18.75" customHeight="1" x14ac:dyDescent="0.3">
      <c r="B9" s="209" t="s">
        <v>52</v>
      </c>
      <c r="C9" s="210">
        <f>+[1]PP!C9+[1]DA!C9</f>
        <v>0</v>
      </c>
      <c r="D9" s="210">
        <f>+[1]PP!D9+[1]DA!D9</f>
        <v>0</v>
      </c>
      <c r="E9" s="210">
        <f>+[1]PP!E9+[1]DA!E9</f>
        <v>0</v>
      </c>
      <c r="F9" s="210">
        <f>+[1]PP!F9+[1]DA!F9</f>
        <v>0</v>
      </c>
      <c r="G9" s="210">
        <f>+[1]PP!G9+[1]DA!G9</f>
        <v>0</v>
      </c>
      <c r="H9" s="210">
        <f>+[1]PP!H9+[1]DA!H9</f>
        <v>0</v>
      </c>
      <c r="I9" s="210">
        <f>+[1]PP!I9+[1]DA!I9</f>
        <v>0</v>
      </c>
      <c r="J9" s="210">
        <f>+[1]PP!J9+[1]DA!J9</f>
        <v>0</v>
      </c>
      <c r="K9" s="210">
        <f>+[1]PP!K9+[1]DA!K9</f>
        <v>0</v>
      </c>
      <c r="L9" s="210">
        <f>+[1]PP!L9+[1]DA!L9</f>
        <v>0</v>
      </c>
      <c r="M9" s="210">
        <f>+[1]PP!M9+[1]DA!M9</f>
        <v>0</v>
      </c>
      <c r="N9" s="210">
        <f>+[1]PP!N9+[1]DA!N9</f>
        <v>0</v>
      </c>
      <c r="O9" s="210">
        <f>+[1]PP!O9+[1]DA!O9</f>
        <v>0</v>
      </c>
      <c r="P9" s="210">
        <f>+[1]PP!P9+[1]DA!P9</f>
        <v>0</v>
      </c>
      <c r="Q9" s="211">
        <f>+[1]PP!Q9+[1]DA!Q9</f>
        <v>0</v>
      </c>
    </row>
    <row r="10" spans="2:17" ht="18.75" customHeight="1" x14ac:dyDescent="0.3">
      <c r="B10" s="209" t="s">
        <v>53</v>
      </c>
      <c r="C10" s="210">
        <f>+[1]PP!C10+[1]DA!C10</f>
        <v>1664127</v>
      </c>
      <c r="D10" s="210">
        <f>+[1]PP!D10+[1]DA!D10</f>
        <v>774969</v>
      </c>
      <c r="E10" s="210">
        <f>+[1]PP!E10+[1]DA!E10</f>
        <v>774969</v>
      </c>
      <c r="F10" s="210">
        <f>+[1]PP!F10+[1]DA!F10</f>
        <v>0</v>
      </c>
      <c r="G10" s="210">
        <f>+[1]PP!G10+[1]DA!G10</f>
        <v>0</v>
      </c>
      <c r="H10" s="210">
        <f>+[1]PP!H10+[1]DA!H10</f>
        <v>0</v>
      </c>
      <c r="I10" s="210">
        <f>+[1]PP!I10+[1]DA!I10</f>
        <v>0</v>
      </c>
      <c r="J10" s="210">
        <f>+[1]PP!J10+[1]DA!J10</f>
        <v>0</v>
      </c>
      <c r="K10" s="210">
        <f>+[1]PP!K10+[1]DA!K10</f>
        <v>0</v>
      </c>
      <c r="L10" s="210">
        <f>+[1]PP!L10+[1]DA!L10</f>
        <v>3066</v>
      </c>
      <c r="M10" s="210">
        <f>+[1]PP!M10+[1]DA!M10</f>
        <v>20345</v>
      </c>
      <c r="N10" s="210">
        <f>+[1]PP!N10+[1]DA!N10</f>
        <v>1910</v>
      </c>
      <c r="O10" s="210">
        <f>+[1]PP!O10+[1]DA!O10</f>
        <v>0</v>
      </c>
      <c r="P10" s="210">
        <f>+[1]PP!P10+[1]DA!P10</f>
        <v>0</v>
      </c>
      <c r="Q10" s="211">
        <f>+[1]PP!Q10+[1]DA!Q10</f>
        <v>2417595</v>
      </c>
    </row>
    <row r="11" spans="2:17" ht="18.75" customHeight="1" x14ac:dyDescent="0.3">
      <c r="B11" s="209" t="s">
        <v>22</v>
      </c>
      <c r="C11" s="210">
        <f>+[1]PP!C11+[1]DA!C11</f>
        <v>5968</v>
      </c>
      <c r="D11" s="210">
        <f>+[1]PP!D11+[1]DA!D11</f>
        <v>0</v>
      </c>
      <c r="E11" s="210">
        <f>+[1]PP!E11+[1]DA!E11</f>
        <v>0</v>
      </c>
      <c r="F11" s="210">
        <f>+[1]PP!F11+[1]DA!F11</f>
        <v>0</v>
      </c>
      <c r="G11" s="210">
        <f>+[1]PP!G11+[1]DA!G11</f>
        <v>0</v>
      </c>
      <c r="H11" s="210">
        <f>+[1]PP!H11+[1]DA!H11</f>
        <v>0</v>
      </c>
      <c r="I11" s="210">
        <f>+[1]PP!I11+[1]DA!I11</f>
        <v>0</v>
      </c>
      <c r="J11" s="210">
        <f>+[1]PP!J11+[1]DA!J11</f>
        <v>0</v>
      </c>
      <c r="K11" s="210">
        <f>+[1]PP!K11+[1]DA!K11</f>
        <v>0</v>
      </c>
      <c r="L11" s="210">
        <f>+[1]PP!L11+[1]DA!L11</f>
        <v>0</v>
      </c>
      <c r="M11" s="210">
        <f>+[1]PP!M11+[1]DA!M11</f>
        <v>0</v>
      </c>
      <c r="N11" s="210">
        <f>+[1]PP!N11+[1]DA!N11</f>
        <v>0</v>
      </c>
      <c r="O11" s="210">
        <f>+[1]PP!O11+[1]DA!O11</f>
        <v>0</v>
      </c>
      <c r="P11" s="210">
        <f>+[1]PP!P11+[1]DA!P11</f>
        <v>0</v>
      </c>
      <c r="Q11" s="211">
        <f>+[1]PP!Q11+[1]DA!Q11</f>
        <v>5968</v>
      </c>
    </row>
    <row r="12" spans="2:17" ht="18.75" customHeight="1" x14ac:dyDescent="0.3">
      <c r="B12" s="209" t="s">
        <v>55</v>
      </c>
      <c r="C12" s="210">
        <f>+[1]PP!C12+[1]DA!C12</f>
        <v>7501665</v>
      </c>
      <c r="D12" s="210">
        <f>+[1]PP!D12+[1]DA!D12</f>
        <v>1649730</v>
      </c>
      <c r="E12" s="210">
        <f>+[1]PP!E12+[1]DA!E12</f>
        <v>1649730</v>
      </c>
      <c r="F12" s="210">
        <f>+[1]PP!F12+[1]DA!F12</f>
        <v>0</v>
      </c>
      <c r="G12" s="210">
        <f>+[1]PP!G12+[1]DA!G12</f>
        <v>479079</v>
      </c>
      <c r="H12" s="210">
        <f>+[1]PP!H12+[1]DA!H12</f>
        <v>479079</v>
      </c>
      <c r="I12" s="210">
        <f>+[1]PP!I12+[1]DA!I12</f>
        <v>0</v>
      </c>
      <c r="J12" s="210">
        <f>+[1]PP!J12+[1]DA!J12</f>
        <v>0</v>
      </c>
      <c r="K12" s="210">
        <f>+[1]PP!K12+[1]DA!K12</f>
        <v>0</v>
      </c>
      <c r="L12" s="210">
        <f>+[1]PP!L12+[1]DA!L12</f>
        <v>10381</v>
      </c>
      <c r="M12" s="210">
        <f>+[1]PP!M12+[1]DA!M12</f>
        <v>45721</v>
      </c>
      <c r="N12" s="210">
        <f>+[1]PP!N12+[1]DA!N12</f>
        <v>756371</v>
      </c>
      <c r="O12" s="210">
        <f>+[1]PP!O12+[1]DA!O12</f>
        <v>0</v>
      </c>
      <c r="P12" s="210">
        <f>+[1]PP!P12+[1]DA!P12</f>
        <v>0</v>
      </c>
      <c r="Q12" s="211">
        <f>+[1]PP!Q12+[1]DA!Q12</f>
        <v>9372585</v>
      </c>
    </row>
    <row r="13" spans="2:17" ht="18.75" customHeight="1" x14ac:dyDescent="0.3">
      <c r="B13" s="209" t="s">
        <v>56</v>
      </c>
      <c r="C13" s="210">
        <f>+[1]PP!C13+[1]DA!C13</f>
        <v>22633</v>
      </c>
      <c r="D13" s="210">
        <f>+[1]PP!D13+[1]DA!D13</f>
        <v>99996</v>
      </c>
      <c r="E13" s="210">
        <f>+[1]PP!E13+[1]DA!E13</f>
        <v>99996</v>
      </c>
      <c r="F13" s="210">
        <f>+[1]PP!F13+[1]DA!F13</f>
        <v>0</v>
      </c>
      <c r="G13" s="210">
        <f>+[1]PP!G13+[1]DA!G13</f>
        <v>0</v>
      </c>
      <c r="H13" s="210">
        <f>+[1]PP!H13+[1]DA!H13</f>
        <v>0</v>
      </c>
      <c r="I13" s="210">
        <f>+[1]PP!I13+[1]DA!I13</f>
        <v>0</v>
      </c>
      <c r="J13" s="210">
        <f>+[1]PP!J13+[1]DA!J13</f>
        <v>0</v>
      </c>
      <c r="K13" s="210">
        <f>+[1]PP!K13+[1]DA!K13</f>
        <v>0</v>
      </c>
      <c r="L13" s="210">
        <f>+[1]PP!L13+[1]DA!L13</f>
        <v>0</v>
      </c>
      <c r="M13" s="210">
        <f>+[1]PP!M13+[1]DA!M13</f>
        <v>0</v>
      </c>
      <c r="N13" s="210">
        <f>+[1]PP!N13+[1]DA!N13</f>
        <v>4805</v>
      </c>
      <c r="O13" s="210">
        <f>+[1]PP!O13+[1]DA!O13</f>
        <v>0</v>
      </c>
      <c r="P13" s="210">
        <f>+[1]PP!P13+[1]DA!P13</f>
        <v>0</v>
      </c>
      <c r="Q13" s="211">
        <f>+[1]PP!Q13+[1]DA!Q13</f>
        <v>127434</v>
      </c>
    </row>
    <row r="14" spans="2:17" ht="18.75" customHeight="1" x14ac:dyDescent="0.3">
      <c r="B14" s="209" t="s">
        <v>57</v>
      </c>
      <c r="C14" s="210">
        <f>+[1]PP!C14+[1]DA!C14</f>
        <v>47812662</v>
      </c>
      <c r="D14" s="210">
        <f>+[1]PP!D14+[1]DA!D14</f>
        <v>6333248</v>
      </c>
      <c r="E14" s="210">
        <f>+[1]PP!E14+[1]DA!E14</f>
        <v>6333248</v>
      </c>
      <c r="F14" s="210">
        <f>+[1]PP!F14+[1]DA!F14</f>
        <v>0</v>
      </c>
      <c r="G14" s="210">
        <f>+[1]PP!G14+[1]DA!G14</f>
        <v>0</v>
      </c>
      <c r="H14" s="210">
        <f>+[1]PP!H14+[1]DA!H14</f>
        <v>0</v>
      </c>
      <c r="I14" s="210">
        <f>+[1]PP!I14+[1]DA!I14</f>
        <v>3827044</v>
      </c>
      <c r="J14" s="210">
        <f>+[1]PP!J14+[1]DA!J14</f>
        <v>0</v>
      </c>
      <c r="K14" s="210">
        <f>+[1]PP!K14+[1]DA!K14</f>
        <v>0</v>
      </c>
      <c r="L14" s="210">
        <f>+[1]PP!L14+[1]DA!L14</f>
        <v>85280</v>
      </c>
      <c r="M14" s="210">
        <f>+[1]PP!M14+[1]DA!M14</f>
        <v>276102</v>
      </c>
      <c r="N14" s="210">
        <f>+[1]PP!N14+[1]DA!N14</f>
        <v>5050948</v>
      </c>
      <c r="O14" s="210">
        <f>+[1]PP!O14+[1]DA!O14</f>
        <v>0</v>
      </c>
      <c r="P14" s="210">
        <f>+[1]PP!P14+[1]DA!P14</f>
        <v>0</v>
      </c>
      <c r="Q14" s="211">
        <f>+[1]PP!Q14+[1]DA!Q14</f>
        <v>55008432</v>
      </c>
    </row>
    <row r="15" spans="2:17" ht="18.75" customHeight="1" x14ac:dyDescent="0.3">
      <c r="B15" s="209" t="s">
        <v>58</v>
      </c>
      <c r="C15" s="210">
        <f>+[1]PP!C15+[1]DA!C15</f>
        <v>46699823</v>
      </c>
      <c r="D15" s="210">
        <f>+[1]PP!D15+[1]DA!D15</f>
        <v>6004534</v>
      </c>
      <c r="E15" s="210">
        <f>+[1]PP!E15+[1]DA!E15</f>
        <v>6004534</v>
      </c>
      <c r="F15" s="210">
        <f>+[1]PP!F15+[1]DA!F15</f>
        <v>0</v>
      </c>
      <c r="G15" s="210">
        <f>+[1]PP!G15+[1]DA!G15</f>
        <v>4298718</v>
      </c>
      <c r="H15" s="210">
        <f>+[1]PP!H15+[1]DA!H15</f>
        <v>4298718</v>
      </c>
      <c r="I15" s="210">
        <f>+[1]PP!I15+[1]DA!I15</f>
        <v>0</v>
      </c>
      <c r="J15" s="210">
        <f>+[1]PP!J15+[1]DA!J15</f>
        <v>0</v>
      </c>
      <c r="K15" s="210">
        <f>+[1]PP!K15+[1]DA!K15</f>
        <v>0</v>
      </c>
      <c r="L15" s="210">
        <f>+[1]PP!L15+[1]DA!L15</f>
        <v>82181</v>
      </c>
      <c r="M15" s="210">
        <f>+[1]PP!M15+[1]DA!M15</f>
        <v>228738</v>
      </c>
      <c r="N15" s="210">
        <f>+[1]PP!N15+[1]DA!N15</f>
        <v>3219389</v>
      </c>
      <c r="O15" s="210">
        <f>+[1]PP!O15+[1]DA!O15</f>
        <v>14730</v>
      </c>
      <c r="P15" s="210">
        <f>+[1]PP!P15+[1]DA!P15</f>
        <v>349534</v>
      </c>
      <c r="Q15" s="211">
        <f>+[1]PP!Q15+[1]DA!Q15</f>
        <v>50949846</v>
      </c>
    </row>
    <row r="16" spans="2:17" ht="18.75" customHeight="1" x14ac:dyDescent="0.3">
      <c r="B16" s="209" t="s">
        <v>59</v>
      </c>
      <c r="C16" s="210">
        <f>+[1]PP!C16+[1]DA!C16</f>
        <v>23238229</v>
      </c>
      <c r="D16" s="210">
        <f>+[1]PP!D16+[1]DA!D16</f>
        <v>2060232</v>
      </c>
      <c r="E16" s="210">
        <f>+[1]PP!E16+[1]DA!E16</f>
        <v>2060232</v>
      </c>
      <c r="F16" s="210">
        <f>+[1]PP!F16+[1]DA!F16</f>
        <v>0</v>
      </c>
      <c r="G16" s="210">
        <f>+[1]PP!G16+[1]DA!G16</f>
        <v>1997285</v>
      </c>
      <c r="H16" s="210">
        <f>+[1]PP!H16+[1]DA!H16</f>
        <v>2028573</v>
      </c>
      <c r="I16" s="210">
        <f>+[1]PP!I16+[1]DA!I16</f>
        <v>0</v>
      </c>
      <c r="J16" s="210">
        <f>+[1]PP!J16+[1]DA!J16</f>
        <v>0</v>
      </c>
      <c r="K16" s="210">
        <f>+[1]PP!K16+[1]DA!K16</f>
        <v>0</v>
      </c>
      <c r="L16" s="210">
        <f>+[1]PP!L16+[1]DA!L16</f>
        <v>27630</v>
      </c>
      <c r="M16" s="210">
        <f>+[1]PP!M16+[1]DA!M16</f>
        <v>100886</v>
      </c>
      <c r="N16" s="210">
        <f>+[1]PP!N16+[1]DA!N16</f>
        <v>2091888</v>
      </c>
      <c r="O16" s="210">
        <f>+[1]PP!O16+[1]DA!O16</f>
        <v>0</v>
      </c>
      <c r="P16" s="210">
        <f>+[1]PP!P16+[1]DA!P16</f>
        <v>0</v>
      </c>
      <c r="Q16" s="211">
        <f>+[1]PP!Q16+[1]DA!Q16</f>
        <v>25233260</v>
      </c>
    </row>
    <row r="17" spans="2:19" ht="18.75" customHeight="1" x14ac:dyDescent="0.3">
      <c r="B17" s="209" t="s">
        <v>133</v>
      </c>
      <c r="C17" s="210">
        <f>+[1]PP!C17+[1]DA!C17</f>
        <v>116473</v>
      </c>
      <c r="D17" s="210">
        <f>+[1]PP!D17+[1]DA!D17</f>
        <v>57077</v>
      </c>
      <c r="E17" s="210">
        <f>+[1]PP!E17+[1]DA!E17</f>
        <v>57077</v>
      </c>
      <c r="F17" s="210">
        <f>+[1]PP!F17+[1]DA!F17</f>
        <v>0</v>
      </c>
      <c r="G17" s="210">
        <f>+[1]PP!G17+[1]DA!G17</f>
        <v>35155</v>
      </c>
      <c r="H17" s="210">
        <f>+[1]PP!H17+[1]DA!H17</f>
        <v>35155</v>
      </c>
      <c r="I17" s="210">
        <f>+[1]PP!I17+[1]DA!I17</f>
        <v>0</v>
      </c>
      <c r="J17" s="210">
        <f>+[1]PP!J17+[1]DA!J17</f>
        <v>0</v>
      </c>
      <c r="K17" s="210">
        <f>+[1]PP!K17+[1]DA!K17</f>
        <v>0</v>
      </c>
      <c r="L17" s="210">
        <f>+[1]PP!L17+[1]DA!L17</f>
        <v>0</v>
      </c>
      <c r="M17" s="210">
        <f>+[1]PP!M17+[1]DA!M17</f>
        <v>1694</v>
      </c>
      <c r="N17" s="210">
        <f>+[1]PP!N17+[1]DA!N17</f>
        <v>7769</v>
      </c>
      <c r="O17" s="210">
        <f>+[1]PP!O17+[1]DA!O17</f>
        <v>0</v>
      </c>
      <c r="P17" s="210">
        <f>+[1]PP!P17+[1]DA!P17</f>
        <v>0</v>
      </c>
      <c r="Q17" s="211">
        <f>+[1]PP!Q17+[1]DA!Q17</f>
        <v>144470</v>
      </c>
    </row>
    <row r="18" spans="2:19" ht="18.75" customHeight="1" x14ac:dyDescent="0.3">
      <c r="B18" s="209" t="s">
        <v>261</v>
      </c>
      <c r="C18" s="210">
        <f>+[1]PP!C18+[1]DA!C18</f>
        <v>0</v>
      </c>
      <c r="D18" s="210">
        <f>+[1]PP!D18+[1]DA!D18</f>
        <v>0</v>
      </c>
      <c r="E18" s="210">
        <f>+[1]PP!E18+[1]DA!E18</f>
        <v>0</v>
      </c>
      <c r="F18" s="210">
        <f>+[1]PP!F18+[1]DA!F18</f>
        <v>0</v>
      </c>
      <c r="G18" s="210">
        <f>+[1]PP!G18+[1]DA!G18</f>
        <v>0</v>
      </c>
      <c r="H18" s="210">
        <f>+[1]PP!H18+[1]DA!H18</f>
        <v>0</v>
      </c>
      <c r="I18" s="210">
        <f>+[1]PP!I18+[1]DA!I18</f>
        <v>0</v>
      </c>
      <c r="J18" s="210">
        <f>+[1]PP!J18+[1]DA!J18</f>
        <v>0</v>
      </c>
      <c r="K18" s="210">
        <f>+[1]PP!K18+[1]DA!K18</f>
        <v>0</v>
      </c>
      <c r="L18" s="210">
        <f>+[1]PP!L18+[1]DA!L18</f>
        <v>0</v>
      </c>
      <c r="M18" s="210">
        <f>+[1]PP!M18+[1]DA!M18</f>
        <v>0</v>
      </c>
      <c r="N18" s="210">
        <f>+[1]PP!N18+[1]DA!N18</f>
        <v>0</v>
      </c>
      <c r="O18" s="210">
        <f>+[1]PP!O18+[1]DA!O18</f>
        <v>0</v>
      </c>
      <c r="P18" s="210">
        <f>+[1]PP!P18+[1]DA!P18</f>
        <v>0</v>
      </c>
      <c r="Q18" s="211">
        <f>+[1]PP!Q18+[1]DA!Q18</f>
        <v>0</v>
      </c>
    </row>
    <row r="19" spans="2:19" ht="18.75" customHeight="1" x14ac:dyDescent="0.3">
      <c r="B19" s="209" t="s">
        <v>138</v>
      </c>
      <c r="C19" s="210">
        <f>+[1]PP!C19+[1]DA!C19</f>
        <v>8435253</v>
      </c>
      <c r="D19" s="210">
        <f>+[1]PP!D19+[1]DA!D19</f>
        <v>1123798</v>
      </c>
      <c r="E19" s="210">
        <f>+[1]PP!E19+[1]DA!E19</f>
        <v>1123798</v>
      </c>
      <c r="F19" s="210">
        <f>+[1]PP!F19+[1]DA!F19</f>
        <v>0</v>
      </c>
      <c r="G19" s="210">
        <f>+[1]PP!G19+[1]DA!G19</f>
        <v>1466110</v>
      </c>
      <c r="H19" s="210">
        <f>+[1]PP!H19+[1]DA!H19</f>
        <v>1466110</v>
      </c>
      <c r="I19" s="210">
        <f>+[1]PP!I19+[1]DA!I19</f>
        <v>0</v>
      </c>
      <c r="J19" s="210">
        <f>+[1]PP!J19+[1]DA!J19</f>
        <v>0</v>
      </c>
      <c r="K19" s="210">
        <f>+[1]PP!K19+[1]DA!K19</f>
        <v>0</v>
      </c>
      <c r="L19" s="210">
        <f>+[1]PP!L19+[1]DA!L19</f>
        <v>14157</v>
      </c>
      <c r="M19" s="210">
        <f>+[1]PP!M19+[1]DA!M19</f>
        <v>252731</v>
      </c>
      <c r="N19" s="210">
        <f>+[1]PP!N19+[1]DA!N19</f>
        <v>880823</v>
      </c>
      <c r="O19" s="210">
        <f>+[1]PP!O19+[1]DA!O19</f>
        <v>0</v>
      </c>
      <c r="P19" s="210">
        <f>+[1]PP!P19+[1]DA!P19</f>
        <v>0</v>
      </c>
      <c r="Q19" s="211">
        <f>+[1]PP!Q19+[1]DA!Q19</f>
        <v>8706876</v>
      </c>
    </row>
    <row r="20" spans="2:19" ht="18.75" customHeight="1" x14ac:dyDescent="0.3">
      <c r="B20" s="209" t="s">
        <v>35</v>
      </c>
      <c r="C20" s="210">
        <f>+[1]PP!C20+[1]DA!C20</f>
        <v>3537962</v>
      </c>
      <c r="D20" s="210">
        <f>+[1]PP!D20+[1]DA!D20</f>
        <v>232111</v>
      </c>
      <c r="E20" s="210">
        <f>+[1]PP!E20+[1]DA!E20</f>
        <v>232111</v>
      </c>
      <c r="F20" s="210">
        <f>+[1]PP!F20+[1]DA!F20</f>
        <v>0</v>
      </c>
      <c r="G20" s="210">
        <f>+[1]PP!G20+[1]DA!G20</f>
        <v>208812</v>
      </c>
      <c r="H20" s="210">
        <f>+[1]PP!H20+[1]DA!H20</f>
        <v>208812</v>
      </c>
      <c r="I20" s="210">
        <f>+[1]PP!I20+[1]DA!I20</f>
        <v>0</v>
      </c>
      <c r="J20" s="210">
        <f>+[1]PP!J20+[1]DA!J20</f>
        <v>0</v>
      </c>
      <c r="K20" s="210">
        <f>+[1]PP!K20+[1]DA!K20</f>
        <v>0</v>
      </c>
      <c r="L20" s="210">
        <f>+[1]PP!L20+[1]DA!L20</f>
        <v>540</v>
      </c>
      <c r="M20" s="210">
        <f>+[1]PP!M20+[1]DA!M20</f>
        <v>23156</v>
      </c>
      <c r="N20" s="210">
        <f>+[1]PP!N20+[1]DA!N20</f>
        <v>175381</v>
      </c>
      <c r="O20" s="210">
        <f>+[1]PP!O20+[1]DA!O20</f>
        <v>0</v>
      </c>
      <c r="P20" s="210">
        <f>+[1]PP!P20+[1]DA!P20</f>
        <v>0</v>
      </c>
      <c r="Q20" s="211">
        <f>+[1]PP!Q20+[1]DA!Q20</f>
        <v>3712946</v>
      </c>
    </row>
    <row r="21" spans="2:19" ht="18.75" customHeight="1" x14ac:dyDescent="0.3">
      <c r="B21" s="209" t="s">
        <v>198</v>
      </c>
      <c r="C21" s="210">
        <f>+[1]PP!C21+[1]DA!C21</f>
        <v>0</v>
      </c>
      <c r="D21" s="210">
        <f>+[1]PP!D21+[1]DA!D21</f>
        <v>0</v>
      </c>
      <c r="E21" s="210">
        <f>+[1]PP!E21+[1]DA!E21</f>
        <v>0</v>
      </c>
      <c r="F21" s="210">
        <f>+[1]PP!F21+[1]DA!F21</f>
        <v>0</v>
      </c>
      <c r="G21" s="210">
        <f>+[1]PP!G21+[1]DA!G21</f>
        <v>0</v>
      </c>
      <c r="H21" s="210">
        <f>+[1]PP!H21+[1]DA!H21</f>
        <v>0</v>
      </c>
      <c r="I21" s="210">
        <f>+[1]PP!I21+[1]DA!I21</f>
        <v>0</v>
      </c>
      <c r="J21" s="210">
        <f>+[1]PP!J21+[1]DA!J21</f>
        <v>0</v>
      </c>
      <c r="K21" s="210">
        <f>+[1]PP!K21+[1]DA!K21</f>
        <v>0</v>
      </c>
      <c r="L21" s="210">
        <f>+[1]PP!L21+[1]DA!L21</f>
        <v>0</v>
      </c>
      <c r="M21" s="210">
        <f>+[1]PP!M21+[1]DA!M21</f>
        <v>0</v>
      </c>
      <c r="N21" s="210">
        <f>+[1]PP!N21+[1]DA!N21</f>
        <v>0</v>
      </c>
      <c r="O21" s="210">
        <f>+[1]PP!O21+[1]DA!O21</f>
        <v>0</v>
      </c>
      <c r="P21" s="210">
        <f>+[1]PP!P21+[1]DA!P21</f>
        <v>0</v>
      </c>
      <c r="Q21" s="211">
        <f>+[1]PP!Q21+[1]DA!Q21</f>
        <v>0</v>
      </c>
    </row>
    <row r="22" spans="2:19" ht="18.75" customHeight="1" x14ac:dyDescent="0.3">
      <c r="B22" s="209" t="s">
        <v>60</v>
      </c>
      <c r="C22" s="210">
        <f>+[1]PP!C22+[1]DA!C22</f>
        <v>0</v>
      </c>
      <c r="D22" s="210">
        <f>+[1]PP!D22+[1]DA!D22</f>
        <v>0</v>
      </c>
      <c r="E22" s="210">
        <f>+[1]PP!E22+[1]DA!E22</f>
        <v>0</v>
      </c>
      <c r="F22" s="210">
        <f>+[1]PP!F22+[1]DA!F22</f>
        <v>0</v>
      </c>
      <c r="G22" s="210">
        <f>+[1]PP!G22+[1]DA!G22</f>
        <v>0</v>
      </c>
      <c r="H22" s="210">
        <f>+[1]PP!H22+[1]DA!H22</f>
        <v>0</v>
      </c>
      <c r="I22" s="210">
        <f>+[1]PP!I22+[1]DA!I22</f>
        <v>0</v>
      </c>
      <c r="J22" s="210">
        <f>+[1]PP!J22+[1]DA!J22</f>
        <v>0</v>
      </c>
      <c r="K22" s="210">
        <f>+[1]PP!K22+[1]DA!K22</f>
        <v>0</v>
      </c>
      <c r="L22" s="210">
        <f>+[1]PP!L22+[1]DA!L22</f>
        <v>0</v>
      </c>
      <c r="M22" s="210">
        <f>+[1]PP!M22+[1]DA!M22</f>
        <v>0</v>
      </c>
      <c r="N22" s="210">
        <f>+[1]PP!N22+[1]DA!N22</f>
        <v>0</v>
      </c>
      <c r="O22" s="210">
        <f>+[1]PP!O22+[1]DA!O22</f>
        <v>0</v>
      </c>
      <c r="P22" s="210">
        <f>+[1]PP!P22+[1]DA!P22</f>
        <v>0</v>
      </c>
      <c r="Q22" s="211">
        <f>+[1]PP!Q22+[1]DA!Q22</f>
        <v>0</v>
      </c>
    </row>
    <row r="23" spans="2:19" ht="18.75" customHeight="1" x14ac:dyDescent="0.3">
      <c r="B23" s="209" t="s">
        <v>61</v>
      </c>
      <c r="C23" s="210">
        <f>+[1]PP!C23+[1]DA!C23</f>
        <v>469710</v>
      </c>
      <c r="D23" s="210">
        <f>+[1]PP!D23+[1]DA!D23</f>
        <v>260159</v>
      </c>
      <c r="E23" s="210">
        <f>+[1]PP!E23+[1]DA!E23</f>
        <v>260159</v>
      </c>
      <c r="F23" s="210">
        <f>+[1]PP!F23+[1]DA!F23</f>
        <v>0</v>
      </c>
      <c r="G23" s="210">
        <f>+[1]PP!G23+[1]DA!G23</f>
        <v>0</v>
      </c>
      <c r="H23" s="210">
        <f>+[1]PP!H23+[1]DA!H23</f>
        <v>0</v>
      </c>
      <c r="I23" s="210">
        <f>+[1]PP!I23+[1]DA!I23</f>
        <v>0</v>
      </c>
      <c r="J23" s="210">
        <f>+[1]PP!J23+[1]DA!J23</f>
        <v>0</v>
      </c>
      <c r="K23" s="210">
        <f>+[1]PP!K23+[1]DA!K23</f>
        <v>0</v>
      </c>
      <c r="L23" s="210">
        <f>+[1]PP!L23+[1]DA!L23</f>
        <v>0</v>
      </c>
      <c r="M23" s="210">
        <f>+[1]PP!M23+[1]DA!M23</f>
        <v>0</v>
      </c>
      <c r="N23" s="210">
        <f>+[1]PP!N23+[1]DA!N23</f>
        <v>0</v>
      </c>
      <c r="O23" s="210">
        <f>+[1]PP!O23+[1]DA!O23</f>
        <v>0</v>
      </c>
      <c r="P23" s="210">
        <f>+[1]PP!P23+[1]DA!P23</f>
        <v>0</v>
      </c>
      <c r="Q23" s="211">
        <f>+[1]PP!Q23+[1]DA!Q23</f>
        <v>729869</v>
      </c>
    </row>
    <row r="24" spans="2:19" ht="18.75" customHeight="1" x14ac:dyDescent="0.3">
      <c r="B24" s="209" t="s">
        <v>136</v>
      </c>
      <c r="C24" s="210">
        <f>+[1]PP!C24+[1]DA!C24</f>
        <v>0</v>
      </c>
      <c r="D24" s="210">
        <f>+[1]PP!D24+[1]DA!D24</f>
        <v>13342</v>
      </c>
      <c r="E24" s="210">
        <f>+[1]PP!E24+[1]DA!E24</f>
        <v>13342</v>
      </c>
      <c r="F24" s="210">
        <f>+[1]PP!F24+[1]DA!F24</f>
        <v>0</v>
      </c>
      <c r="G24" s="210">
        <f>+[1]PP!G24+[1]DA!G24</f>
        <v>0</v>
      </c>
      <c r="H24" s="210">
        <f>+[1]PP!H24+[1]DA!H24</f>
        <v>0</v>
      </c>
      <c r="I24" s="210">
        <f>+[1]PP!I24+[1]DA!I24</f>
        <v>0</v>
      </c>
      <c r="J24" s="210">
        <f>+[1]PP!J24+[1]DA!J24</f>
        <v>0</v>
      </c>
      <c r="K24" s="210">
        <f>+[1]PP!K24+[1]DA!K24</f>
        <v>0</v>
      </c>
      <c r="L24" s="210">
        <f>+[1]PP!L24+[1]DA!L24</f>
        <v>0</v>
      </c>
      <c r="M24" s="210">
        <f>+[1]PP!M24+[1]DA!M24</f>
        <v>0</v>
      </c>
      <c r="N24" s="210">
        <f>+[1]PP!N24+[1]DA!N24</f>
        <v>0</v>
      </c>
      <c r="O24" s="210">
        <f>+[1]PP!O24+[1]DA!O24</f>
        <v>0</v>
      </c>
      <c r="P24" s="210">
        <f>+[1]PP!P24+[1]DA!P24</f>
        <v>0</v>
      </c>
      <c r="Q24" s="211">
        <f>+[1]PP!Q24+[1]DA!Q24</f>
        <v>13342</v>
      </c>
    </row>
    <row r="25" spans="2:19" ht="18.75" customHeight="1" x14ac:dyDescent="0.3">
      <c r="B25" s="209" t="s">
        <v>137</v>
      </c>
      <c r="C25" s="210">
        <f>+[1]PP!C25+[1]DA!C25</f>
        <v>650084</v>
      </c>
      <c r="D25" s="210">
        <f>+[1]PP!D25+[1]DA!D25</f>
        <v>21604</v>
      </c>
      <c r="E25" s="210">
        <f>+[1]PP!E25+[1]DA!E25</f>
        <v>21604</v>
      </c>
      <c r="F25" s="210">
        <f>+[1]PP!F25+[1]DA!F25</f>
        <v>0</v>
      </c>
      <c r="G25" s="210">
        <f>+[1]PP!G25+[1]DA!G25</f>
        <v>558445</v>
      </c>
      <c r="H25" s="210">
        <f>+[1]PP!H25+[1]DA!H25</f>
        <v>558445</v>
      </c>
      <c r="I25" s="210">
        <f>+[1]PP!I25+[1]DA!I25</f>
        <v>0</v>
      </c>
      <c r="J25" s="210">
        <f>+[1]PP!J25+[1]DA!J25</f>
        <v>0</v>
      </c>
      <c r="K25" s="210">
        <f>+[1]PP!K25+[1]DA!K25</f>
        <v>0</v>
      </c>
      <c r="L25" s="210">
        <f>+[1]PP!L25+[1]DA!L25</f>
        <v>0</v>
      </c>
      <c r="M25" s="210">
        <f>+[1]PP!M25+[1]DA!M25</f>
        <v>8609</v>
      </c>
      <c r="N25" s="210">
        <f>+[1]PP!N25+[1]DA!N25</f>
        <v>37762</v>
      </c>
      <c r="O25" s="210">
        <f>+[1]PP!O25+[1]DA!O25</f>
        <v>0</v>
      </c>
      <c r="P25" s="210">
        <f>+[1]PP!P25+[1]DA!P25</f>
        <v>0</v>
      </c>
      <c r="Q25" s="211">
        <f>+[1]PP!Q25+[1]DA!Q25</f>
        <v>142397</v>
      </c>
    </row>
    <row r="26" spans="2:19" ht="18.75" customHeight="1" x14ac:dyDescent="0.3">
      <c r="B26" s="209" t="s">
        <v>154</v>
      </c>
      <c r="C26" s="210">
        <f>+[1]PP!C26+[1]DA!C26</f>
        <v>1107372</v>
      </c>
      <c r="D26" s="210">
        <f>+[1]PP!D26+[1]DA!D26</f>
        <v>146469</v>
      </c>
      <c r="E26" s="210">
        <f>+[1]PP!E26+[1]DA!E26</f>
        <v>146469</v>
      </c>
      <c r="F26" s="210">
        <f>+[1]PP!F26+[1]DA!F26</f>
        <v>0</v>
      </c>
      <c r="G26" s="210">
        <f>+[1]PP!G26+[1]DA!G26</f>
        <v>246484</v>
      </c>
      <c r="H26" s="210">
        <f>+[1]PP!H26+[1]DA!H26</f>
        <v>246484</v>
      </c>
      <c r="I26" s="210">
        <f>+[1]PP!I26+[1]DA!I26</f>
        <v>0</v>
      </c>
      <c r="J26" s="210">
        <f>+[1]PP!J26+[1]DA!J26</f>
        <v>0</v>
      </c>
      <c r="K26" s="210">
        <f>+[1]PP!K26+[1]DA!K26</f>
        <v>0</v>
      </c>
      <c r="L26" s="210">
        <f>+[1]PP!L26+[1]DA!L26</f>
        <v>661</v>
      </c>
      <c r="M26" s="210">
        <f>+[1]PP!M26+[1]DA!M26</f>
        <v>17494</v>
      </c>
      <c r="N26" s="210">
        <f>+[1]PP!N26+[1]DA!N26</f>
        <v>139364</v>
      </c>
      <c r="O26" s="210">
        <f>+[1]PP!O26+[1]DA!O26</f>
        <v>0</v>
      </c>
      <c r="P26" s="210">
        <f>+[1]PP!P26+[1]DA!P26</f>
        <v>0</v>
      </c>
      <c r="Q26" s="211">
        <f>+[1]PP!Q26+[1]DA!Q26</f>
        <v>1128566</v>
      </c>
    </row>
    <row r="27" spans="2:19" ht="18.75" customHeight="1" x14ac:dyDescent="0.3">
      <c r="B27" s="209" t="s">
        <v>38</v>
      </c>
      <c r="C27" s="210">
        <f>+[1]PP!C27+[1]DA!C27</f>
        <v>0</v>
      </c>
      <c r="D27" s="210">
        <f>+[1]PP!D27+[1]DA!D27</f>
        <v>0</v>
      </c>
      <c r="E27" s="210">
        <f>+[1]PP!E27+[1]DA!E27</f>
        <v>0</v>
      </c>
      <c r="F27" s="210">
        <f>+[1]PP!F27+[1]DA!F27</f>
        <v>0</v>
      </c>
      <c r="G27" s="210">
        <f>+[1]PP!G27+[1]DA!G27</f>
        <v>0</v>
      </c>
      <c r="H27" s="210">
        <f>+[1]PP!H27+[1]DA!H27</f>
        <v>0</v>
      </c>
      <c r="I27" s="210">
        <f>+[1]PP!I27+[1]DA!I27</f>
        <v>0</v>
      </c>
      <c r="J27" s="210">
        <f>+[1]PP!J27+[1]DA!J27</f>
        <v>0</v>
      </c>
      <c r="K27" s="210">
        <f>+[1]PP!K27+[1]DA!K27</f>
        <v>0</v>
      </c>
      <c r="L27" s="210">
        <f>+[1]PP!L27+[1]DA!L27</f>
        <v>0</v>
      </c>
      <c r="M27" s="210">
        <f>+[1]PP!M27+[1]DA!M27</f>
        <v>0</v>
      </c>
      <c r="N27" s="210">
        <f>+[1]PP!N27+[1]DA!N27</f>
        <v>0</v>
      </c>
      <c r="O27" s="210">
        <f>+[1]PP!O27+[1]DA!O27</f>
        <v>0</v>
      </c>
      <c r="P27" s="210">
        <f>+[1]PP!P27+[1]DA!P27</f>
        <v>0</v>
      </c>
      <c r="Q27" s="211">
        <f>+[1]PP!Q27+[1]DA!Q27</f>
        <v>0</v>
      </c>
    </row>
    <row r="28" spans="2:19" ht="18.75" customHeight="1" x14ac:dyDescent="0.3">
      <c r="B28" s="209" t="s">
        <v>62</v>
      </c>
      <c r="C28" s="210">
        <f>+[1]PP!C28+[1]DA!C28</f>
        <v>589013</v>
      </c>
      <c r="D28" s="210">
        <f>+[1]PP!D28+[1]DA!D28</f>
        <v>251006</v>
      </c>
      <c r="E28" s="210">
        <f>+[1]PP!E28+[1]DA!E28</f>
        <v>251006</v>
      </c>
      <c r="F28" s="210">
        <f>+[1]PP!F28+[1]DA!F28</f>
        <v>0</v>
      </c>
      <c r="G28" s="210">
        <f>+[1]PP!G28+[1]DA!G28</f>
        <v>129147</v>
      </c>
      <c r="H28" s="210">
        <f>+[1]PP!H28+[1]DA!H28</f>
        <v>120795</v>
      </c>
      <c r="I28" s="210">
        <f>+[1]PP!I28+[1]DA!I28</f>
        <v>0</v>
      </c>
      <c r="J28" s="210">
        <f>+[1]PP!J28+[1]DA!J28</f>
        <v>0</v>
      </c>
      <c r="K28" s="210">
        <f>+[1]PP!K28+[1]DA!K28</f>
        <v>0</v>
      </c>
      <c r="L28" s="210">
        <f>+[1]PP!L28+[1]DA!L28</f>
        <v>2651</v>
      </c>
      <c r="M28" s="210">
        <f>+[1]PP!M28+[1]DA!M28</f>
        <v>34372</v>
      </c>
      <c r="N28" s="210">
        <f>+[1]PP!N28+[1]DA!N28</f>
        <v>34714</v>
      </c>
      <c r="O28" s="210">
        <f>+[1]PP!O28+[1]DA!O28</f>
        <v>0</v>
      </c>
      <c r="P28" s="210">
        <f>+[1]PP!P28+[1]DA!P28</f>
        <v>0</v>
      </c>
      <c r="Q28" s="211">
        <f>+[1]PP!Q28+[1]DA!Q28</f>
        <v>716914</v>
      </c>
    </row>
    <row r="29" spans="2:19" ht="18.75" customHeight="1" x14ac:dyDescent="0.3">
      <c r="B29" s="209" t="s">
        <v>63</v>
      </c>
      <c r="C29" s="210">
        <f>+[1]PP!C29+[1]DA!C29</f>
        <v>0</v>
      </c>
      <c r="D29" s="210">
        <f>+[1]PP!D29+[1]DA!D29</f>
        <v>0</v>
      </c>
      <c r="E29" s="210">
        <f>+[1]PP!E29+[1]DA!E29</f>
        <v>0</v>
      </c>
      <c r="F29" s="210">
        <f>+[1]PP!F29+[1]DA!F29</f>
        <v>0</v>
      </c>
      <c r="G29" s="210">
        <f>+[1]PP!G29+[1]DA!G29</f>
        <v>0</v>
      </c>
      <c r="H29" s="210">
        <f>+[1]PP!H29+[1]DA!H29</f>
        <v>0</v>
      </c>
      <c r="I29" s="210">
        <f>+[1]PP!I29+[1]DA!I29</f>
        <v>0</v>
      </c>
      <c r="J29" s="210">
        <f>+[1]PP!J29+[1]DA!J29</f>
        <v>0</v>
      </c>
      <c r="K29" s="210">
        <f>+[1]PP!K29+[1]DA!K29</f>
        <v>0</v>
      </c>
      <c r="L29" s="210">
        <f>+[1]PP!L29+[1]DA!L29</f>
        <v>0</v>
      </c>
      <c r="M29" s="210">
        <f>+[1]PP!M29+[1]DA!M29</f>
        <v>27374</v>
      </c>
      <c r="N29" s="210">
        <f>+[1]PP!N29+[1]DA!N29</f>
        <v>1511</v>
      </c>
      <c r="O29" s="210">
        <f>+[1]PP!O29+[1]DA!O29</f>
        <v>0</v>
      </c>
      <c r="P29" s="210">
        <f>+[1]PP!P29+[1]DA!P29</f>
        <v>0</v>
      </c>
      <c r="Q29" s="211">
        <f>+[1]PP!Q29+[1]DA!Q29</f>
        <v>-25863</v>
      </c>
    </row>
    <row r="30" spans="2:19" ht="18.75" customHeight="1" x14ac:dyDescent="0.3">
      <c r="B30" s="209" t="s">
        <v>64</v>
      </c>
      <c r="C30" s="210">
        <f>+[1]PP!C30+[1]DA!C30</f>
        <v>4613986</v>
      </c>
      <c r="D30" s="210">
        <f>+[1]PP!D30+[1]DA!D30</f>
        <v>526212</v>
      </c>
      <c r="E30" s="210">
        <f>+[1]PP!E30+[1]DA!E30</f>
        <v>526212</v>
      </c>
      <c r="F30" s="210">
        <f>+[1]PP!F30+[1]DA!F30</f>
        <v>0</v>
      </c>
      <c r="G30" s="210">
        <f>+[1]PP!G30+[1]DA!G30</f>
        <v>583298</v>
      </c>
      <c r="H30" s="210">
        <f>+[1]PP!H30+[1]DA!H30</f>
        <v>650260</v>
      </c>
      <c r="I30" s="210">
        <f>+[1]PP!I30+[1]DA!I30</f>
        <v>0</v>
      </c>
      <c r="J30" s="210">
        <f>+[1]PP!J30+[1]DA!J30</f>
        <v>0</v>
      </c>
      <c r="K30" s="210">
        <f>+[1]PP!K30+[1]DA!K30</f>
        <v>0</v>
      </c>
      <c r="L30" s="210">
        <f>+[1]PP!L30+[1]DA!L30</f>
        <v>0</v>
      </c>
      <c r="M30" s="210">
        <f>+[1]PP!M30+[1]DA!M30</f>
        <v>0</v>
      </c>
      <c r="N30" s="210">
        <f>+[1]PP!N30+[1]DA!N30</f>
        <v>414141</v>
      </c>
      <c r="O30" s="210">
        <f>+[1]PP!O30+[1]DA!O30</f>
        <v>0</v>
      </c>
      <c r="P30" s="210">
        <f>+[1]PP!P30+[1]DA!P30</f>
        <v>0</v>
      </c>
      <c r="Q30" s="211">
        <f>+[1]PP!Q30+[1]DA!Q30</f>
        <v>4904079</v>
      </c>
    </row>
    <row r="31" spans="2:19" ht="18.75" customHeight="1" x14ac:dyDescent="0.3">
      <c r="B31" s="212" t="s">
        <v>45</v>
      </c>
      <c r="C31" s="213">
        <f t="shared" ref="C31:Q31" si="0">SUM(C6:C30)</f>
        <v>183176373</v>
      </c>
      <c r="D31" s="213">
        <f t="shared" si="0"/>
        <v>26852137</v>
      </c>
      <c r="E31" s="213">
        <f t="shared" si="0"/>
        <v>26852137</v>
      </c>
      <c r="F31" s="213">
        <f t="shared" si="0"/>
        <v>0</v>
      </c>
      <c r="G31" s="213">
        <f t="shared" si="0"/>
        <v>13792140</v>
      </c>
      <c r="H31" s="213">
        <f t="shared" si="0"/>
        <v>13882038</v>
      </c>
      <c r="I31" s="213">
        <f t="shared" si="0"/>
        <v>3827044</v>
      </c>
      <c r="J31" s="213">
        <f t="shared" si="0"/>
        <v>0</v>
      </c>
      <c r="K31" s="213">
        <f t="shared" si="0"/>
        <v>0</v>
      </c>
      <c r="L31" s="213">
        <f t="shared" si="0"/>
        <v>278698</v>
      </c>
      <c r="M31" s="213">
        <f t="shared" si="0"/>
        <v>1349123</v>
      </c>
      <c r="N31" s="213">
        <f t="shared" si="0"/>
        <v>15818356</v>
      </c>
      <c r="O31" s="213">
        <f t="shared" si="0"/>
        <v>47027</v>
      </c>
      <c r="P31" s="213">
        <f t="shared" si="0"/>
        <v>368831</v>
      </c>
      <c r="Q31" s="213">
        <f t="shared" si="0"/>
        <v>206094107</v>
      </c>
      <c r="S31" s="214">
        <f>+[1]PP!Q31+[1]DA!Q31</f>
        <v>206094107</v>
      </c>
    </row>
    <row r="32" spans="2:19" ht="18.75" customHeight="1" x14ac:dyDescent="0.3">
      <c r="B32" s="298" t="s">
        <v>46</v>
      </c>
      <c r="C32" s="299"/>
      <c r="D32" s="299"/>
      <c r="E32" s="299"/>
      <c r="F32" s="299"/>
      <c r="G32" s="299"/>
      <c r="H32" s="299"/>
      <c r="I32" s="299"/>
      <c r="J32" s="299"/>
      <c r="K32" s="299"/>
      <c r="L32" s="299"/>
      <c r="M32" s="299"/>
      <c r="N32" s="299"/>
      <c r="O32" s="299"/>
      <c r="P32" s="299"/>
      <c r="Q32" s="300"/>
    </row>
    <row r="33" spans="2:17" ht="18.75" customHeight="1" x14ac:dyDescent="0.3">
      <c r="B33" s="209" t="s">
        <v>47</v>
      </c>
      <c r="C33" s="210">
        <f>[1]PP!C33+[1]DA!C33</f>
        <v>0</v>
      </c>
      <c r="D33" s="210">
        <f>[1]PP!D33+[1]DA!D33</f>
        <v>0</v>
      </c>
      <c r="E33" s="210">
        <f>[1]PP!E33+[1]DA!E33</f>
        <v>0</v>
      </c>
      <c r="F33" s="210">
        <f>[1]PP!F33+[1]DA!F33</f>
        <v>0</v>
      </c>
      <c r="G33" s="210">
        <f>[1]PP!G33+[1]DA!G33</f>
        <v>0</v>
      </c>
      <c r="H33" s="210">
        <f>[1]PP!H33+[1]DA!H33</f>
        <v>0</v>
      </c>
      <c r="I33" s="210">
        <f>[1]PP!I33+[1]DA!I33</f>
        <v>0</v>
      </c>
      <c r="J33" s="210">
        <f>[1]PP!J33+[1]DA!J33</f>
        <v>0</v>
      </c>
      <c r="K33" s="210">
        <f>[1]PP!K33+[1]DA!K33</f>
        <v>0</v>
      </c>
      <c r="L33" s="210">
        <f>[1]PP!L33+[1]DA!L33</f>
        <v>0</v>
      </c>
      <c r="M33" s="210">
        <f>[1]PP!M33+[1]DA!M33</f>
        <v>0</v>
      </c>
      <c r="N33" s="210">
        <f>[1]PP!N33+[1]DA!N33</f>
        <v>0</v>
      </c>
      <c r="O33" s="210">
        <f>[1]PP!O33+[1]DA!O33</f>
        <v>0</v>
      </c>
      <c r="P33" s="210">
        <f>[1]PP!P33+[1]DA!P33</f>
        <v>0</v>
      </c>
      <c r="Q33" s="210">
        <f>[1]PP!Q33+[1]DA!Q33</f>
        <v>0</v>
      </c>
    </row>
    <row r="34" spans="2:17" ht="18.75" customHeight="1" x14ac:dyDescent="0.3">
      <c r="B34" s="209" t="s">
        <v>79</v>
      </c>
      <c r="C34" s="210">
        <f>[1]PP!C34+[1]DA!C34</f>
        <v>0</v>
      </c>
      <c r="D34" s="210">
        <f>[1]PP!D34+[1]DA!D34</f>
        <v>0</v>
      </c>
      <c r="E34" s="210">
        <f>[1]PP!E34+[1]DA!E34</f>
        <v>0</v>
      </c>
      <c r="F34" s="210">
        <f>[1]PP!F34+[1]DA!F34</f>
        <v>0</v>
      </c>
      <c r="G34" s="210">
        <f>[1]PP!G34+[1]DA!G34</f>
        <v>0</v>
      </c>
      <c r="H34" s="210">
        <f>[1]PP!H34+[1]DA!H34</f>
        <v>0</v>
      </c>
      <c r="I34" s="210">
        <f>[1]PP!I34+[1]DA!I34</f>
        <v>0</v>
      </c>
      <c r="J34" s="210">
        <f>[1]PP!J34+[1]DA!J34</f>
        <v>0</v>
      </c>
      <c r="K34" s="210">
        <f>[1]PP!K34+[1]DA!K34</f>
        <v>0</v>
      </c>
      <c r="L34" s="210">
        <f>[1]PP!L34+[1]DA!L34</f>
        <v>0</v>
      </c>
      <c r="M34" s="210">
        <f>[1]PP!M34+[1]DA!M34</f>
        <v>0</v>
      </c>
      <c r="N34" s="210">
        <f>[1]PP!N34+[1]DA!N34</f>
        <v>0</v>
      </c>
      <c r="O34" s="210">
        <f>[1]PP!O34+[1]DA!O34</f>
        <v>0</v>
      </c>
      <c r="P34" s="210">
        <f>[1]PP!P34+[1]DA!P34</f>
        <v>0</v>
      </c>
      <c r="Q34" s="210">
        <f>[1]PP!Q34+[1]DA!Q34</f>
        <v>0</v>
      </c>
    </row>
    <row r="35" spans="2:17" ht="18.75" customHeight="1" x14ac:dyDescent="0.3">
      <c r="B35" s="209" t="s">
        <v>48</v>
      </c>
      <c r="C35" s="210">
        <f>[1]PP!C35+[1]DA!C35</f>
        <v>0</v>
      </c>
      <c r="D35" s="210">
        <f>[1]PP!D35+[1]DA!D35</f>
        <v>0</v>
      </c>
      <c r="E35" s="210">
        <f>[1]PP!E35+[1]DA!E35</f>
        <v>0</v>
      </c>
      <c r="F35" s="210">
        <f>[1]PP!F35+[1]DA!F35</f>
        <v>0</v>
      </c>
      <c r="G35" s="210">
        <f>[1]PP!G35+[1]DA!G35</f>
        <v>0</v>
      </c>
      <c r="H35" s="210">
        <f>[1]PP!H35+[1]DA!H35</f>
        <v>0</v>
      </c>
      <c r="I35" s="210">
        <f>[1]PP!I35+[1]DA!I35</f>
        <v>0</v>
      </c>
      <c r="J35" s="210">
        <f>[1]PP!J35+[1]DA!J35</f>
        <v>0</v>
      </c>
      <c r="K35" s="210">
        <f>[1]PP!K35+[1]DA!K35</f>
        <v>0</v>
      </c>
      <c r="L35" s="210">
        <f>[1]PP!L35+[1]DA!L35</f>
        <v>0</v>
      </c>
      <c r="M35" s="210">
        <f>[1]PP!M35+[1]DA!M35</f>
        <v>0</v>
      </c>
      <c r="N35" s="210">
        <f>[1]PP!N35+[1]DA!N35</f>
        <v>0</v>
      </c>
      <c r="O35" s="210">
        <f>[1]PP!O35+[1]DA!O35</f>
        <v>0</v>
      </c>
      <c r="P35" s="210">
        <f>[1]PP!P35+[1]DA!P35</f>
        <v>0</v>
      </c>
      <c r="Q35" s="210">
        <f>[1]PP!Q35+[1]DA!Q35</f>
        <v>0</v>
      </c>
    </row>
    <row r="36" spans="2:17" ht="18.75" customHeight="1" x14ac:dyDescent="0.3">
      <c r="B36" s="212" t="s">
        <v>45</v>
      </c>
      <c r="C36" s="213">
        <f>SUM(C33:C35)</f>
        <v>0</v>
      </c>
      <c r="D36" s="213">
        <f t="shared" ref="D36:Q36" si="1">SUM(D33:D35)</f>
        <v>0</v>
      </c>
      <c r="E36" s="213">
        <f t="shared" si="1"/>
        <v>0</v>
      </c>
      <c r="F36" s="213">
        <f t="shared" si="1"/>
        <v>0</v>
      </c>
      <c r="G36" s="213">
        <f t="shared" si="1"/>
        <v>0</v>
      </c>
      <c r="H36" s="213">
        <f t="shared" si="1"/>
        <v>0</v>
      </c>
      <c r="I36" s="213">
        <f t="shared" si="1"/>
        <v>0</v>
      </c>
      <c r="J36" s="213">
        <f t="shared" si="1"/>
        <v>0</v>
      </c>
      <c r="K36" s="213">
        <f t="shared" si="1"/>
        <v>0</v>
      </c>
      <c r="L36" s="213">
        <f t="shared" si="1"/>
        <v>0</v>
      </c>
      <c r="M36" s="213">
        <f t="shared" si="1"/>
        <v>0</v>
      </c>
      <c r="N36" s="213">
        <f t="shared" si="1"/>
        <v>0</v>
      </c>
      <c r="O36" s="213">
        <f t="shared" si="1"/>
        <v>0</v>
      </c>
      <c r="P36" s="213">
        <f t="shared" si="1"/>
        <v>0</v>
      </c>
      <c r="Q36" s="213">
        <f t="shared" si="1"/>
        <v>0</v>
      </c>
    </row>
    <row r="37" spans="2:17" ht="18.75" customHeight="1" x14ac:dyDescent="0.3">
      <c r="B37" s="301" t="s">
        <v>50</v>
      </c>
      <c r="C37" s="301"/>
      <c r="D37" s="301"/>
      <c r="E37" s="301"/>
      <c r="F37" s="301"/>
      <c r="G37" s="301"/>
      <c r="H37" s="301"/>
      <c r="I37" s="301"/>
      <c r="J37" s="301"/>
      <c r="K37" s="301"/>
      <c r="L37" s="301"/>
      <c r="M37" s="301"/>
      <c r="N37" s="301"/>
      <c r="O37" s="301"/>
      <c r="P37" s="301"/>
      <c r="Q37" s="301"/>
    </row>
    <row r="38" spans="2:17" ht="21.75" customHeight="1" x14ac:dyDescent="0.3">
      <c r="C38" s="215"/>
      <c r="D38" s="215">
        <f>+D31+[1]PP!D31</f>
        <v>30781939</v>
      </c>
      <c r="E38" s="215"/>
      <c r="F38" s="215"/>
      <c r="G38" s="215"/>
      <c r="H38" s="215"/>
      <c r="I38" s="215"/>
      <c r="J38" s="215"/>
      <c r="K38" s="215"/>
      <c r="L38" s="215"/>
      <c r="M38" s="215"/>
      <c r="N38" s="215"/>
      <c r="O38" s="215"/>
      <c r="P38" s="215"/>
      <c r="Q38" s="217"/>
    </row>
    <row r="39" spans="2:17" ht="21.75" customHeight="1" x14ac:dyDescent="0.3">
      <c r="D39" s="214"/>
    </row>
  </sheetData>
  <sheetProtection algorithmName="SHA-512" hashValue="l3ZJMwqaZZzPaEJ2CpNlLW3jJ9uJ7oAw2DzDS2XxPEXtUJXH2qKQJzUiGZw5siI1cGDd4kOSVqCwMehUr4Ev6w==" saltValue="6EM4CUwInmJCyCU4dcghYA==" spinCount="100000" sheet="1" objects="1" scenarios="1"/>
  <mergeCells count="4">
    <mergeCell ref="B3:Q3"/>
    <mergeCell ref="B5:Q5"/>
    <mergeCell ref="B32:Q32"/>
    <mergeCell ref="B37:Q3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pageSetUpPr fitToPage="1"/>
  </sheetPr>
  <dimension ref="B1:S41"/>
  <sheetViews>
    <sheetView showGridLines="0" topLeftCell="A19" zoomScale="80" zoomScaleNormal="80" workbookViewId="0">
      <selection activeCell="J31" sqref="J31"/>
    </sheetView>
  </sheetViews>
  <sheetFormatPr defaultColWidth="13.54296875" defaultRowHeight="14" x14ac:dyDescent="0.3"/>
  <cols>
    <col min="1" max="1" width="15.453125" style="4" customWidth="1"/>
    <col min="2" max="2" width="46.54296875" style="4" customWidth="1"/>
    <col min="3" max="3" width="24" style="4" customWidth="1"/>
    <col min="4" max="9" width="19.453125" style="4" customWidth="1"/>
    <col min="10" max="12" width="17.54296875" style="4" customWidth="1"/>
    <col min="13" max="13" width="19.453125" style="4" customWidth="1"/>
    <col min="14" max="14" width="17.54296875" style="4" customWidth="1"/>
    <col min="15" max="15" width="18.54296875" style="4" customWidth="1"/>
    <col min="16" max="16" width="17.54296875" style="4" customWidth="1"/>
    <col min="17" max="17" width="22.453125" style="4" customWidth="1"/>
    <col min="18" max="16384" width="13.54296875" style="4"/>
  </cols>
  <sheetData>
    <row r="1" spans="2:17" ht="22.5" customHeight="1" x14ac:dyDescent="0.3"/>
    <row r="2" spans="2:17" ht="7.5" customHeight="1" x14ac:dyDescent="0.3"/>
    <row r="3" spans="2:17" s="47" customFormat="1" ht="23.25" customHeight="1" x14ac:dyDescent="0.3">
      <c r="B3" s="249" t="s">
        <v>288</v>
      </c>
      <c r="C3" s="249"/>
      <c r="D3" s="249"/>
      <c r="E3" s="249"/>
      <c r="F3" s="249"/>
      <c r="G3" s="249"/>
      <c r="H3" s="249"/>
      <c r="I3" s="249"/>
      <c r="J3" s="249"/>
      <c r="K3" s="249"/>
      <c r="L3" s="249"/>
      <c r="M3" s="249"/>
      <c r="N3" s="249"/>
      <c r="O3" s="249"/>
      <c r="P3" s="249"/>
      <c r="Q3" s="249"/>
    </row>
    <row r="4" spans="2:17" s="47" customFormat="1" ht="29.25" customHeight="1" x14ac:dyDescent="0.3">
      <c r="B4" s="48" t="s">
        <v>0</v>
      </c>
      <c r="C4" s="49" t="s">
        <v>1</v>
      </c>
      <c r="D4" s="49" t="s">
        <v>2</v>
      </c>
      <c r="E4" s="49" t="s">
        <v>3</v>
      </c>
      <c r="F4" s="49" t="s">
        <v>4</v>
      </c>
      <c r="G4" s="50" t="s">
        <v>5</v>
      </c>
      <c r="H4" s="50" t="s">
        <v>6</v>
      </c>
      <c r="I4" s="50" t="s">
        <v>7</v>
      </c>
      <c r="J4" s="50" t="s">
        <v>8</v>
      </c>
      <c r="K4" s="51" t="s">
        <v>9</v>
      </c>
      <c r="L4" s="51" t="s">
        <v>10</v>
      </c>
      <c r="M4" s="51" t="s">
        <v>11</v>
      </c>
      <c r="N4" s="51" t="s">
        <v>12</v>
      </c>
      <c r="O4" s="51" t="s">
        <v>13</v>
      </c>
      <c r="P4" s="51" t="s">
        <v>14</v>
      </c>
      <c r="Q4" s="51" t="s">
        <v>15</v>
      </c>
    </row>
    <row r="5" spans="2:17" s="47" customFormat="1" ht="21.75" customHeight="1" x14ac:dyDescent="0.3">
      <c r="B5" s="246" t="s">
        <v>16</v>
      </c>
      <c r="C5" s="247"/>
      <c r="D5" s="247"/>
      <c r="E5" s="247"/>
      <c r="F5" s="247"/>
      <c r="G5" s="247"/>
      <c r="H5" s="247"/>
      <c r="I5" s="247"/>
      <c r="J5" s="247"/>
      <c r="K5" s="247"/>
      <c r="L5" s="247"/>
      <c r="M5" s="247"/>
      <c r="N5" s="247"/>
      <c r="O5" s="247"/>
      <c r="P5" s="247"/>
      <c r="Q5" s="248"/>
    </row>
    <row r="6" spans="2:17" ht="21.75" customHeight="1" x14ac:dyDescent="0.3">
      <c r="B6" s="9" t="s">
        <v>51</v>
      </c>
      <c r="C6" s="10">
        <v>38445</v>
      </c>
      <c r="D6" s="10">
        <v>67979</v>
      </c>
      <c r="E6" s="10">
        <v>0</v>
      </c>
      <c r="F6" s="10">
        <v>106424</v>
      </c>
      <c r="G6" s="10">
        <v>0</v>
      </c>
      <c r="H6" s="10">
        <v>1817</v>
      </c>
      <c r="I6" s="10">
        <v>9573</v>
      </c>
      <c r="J6" s="10">
        <v>96851</v>
      </c>
      <c r="K6" s="10">
        <v>0</v>
      </c>
      <c r="L6" s="10">
        <v>96851</v>
      </c>
      <c r="M6" s="10">
        <v>-194646</v>
      </c>
      <c r="N6" s="10">
        <v>0</v>
      </c>
      <c r="O6" s="10">
        <v>0</v>
      </c>
      <c r="P6" s="10">
        <v>0</v>
      </c>
      <c r="Q6" s="11">
        <v>-97795</v>
      </c>
    </row>
    <row r="7" spans="2:17" ht="21.75" customHeight="1" x14ac:dyDescent="0.3">
      <c r="B7" s="9" t="s">
        <v>144</v>
      </c>
      <c r="C7" s="10">
        <v>0</v>
      </c>
      <c r="D7" s="10">
        <v>226378</v>
      </c>
      <c r="E7" s="10">
        <v>0</v>
      </c>
      <c r="F7" s="10">
        <v>226378</v>
      </c>
      <c r="G7" s="10">
        <v>226378</v>
      </c>
      <c r="H7" s="10">
        <v>0</v>
      </c>
      <c r="I7" s="10">
        <v>226378</v>
      </c>
      <c r="J7" s="10">
        <v>0</v>
      </c>
      <c r="K7" s="10">
        <v>0</v>
      </c>
      <c r="L7" s="10">
        <v>0</v>
      </c>
      <c r="M7" s="10">
        <v>0</v>
      </c>
      <c r="N7" s="10">
        <v>0</v>
      </c>
      <c r="O7" s="10">
        <v>0</v>
      </c>
      <c r="P7" s="10">
        <v>0</v>
      </c>
      <c r="Q7" s="11">
        <v>0</v>
      </c>
    </row>
    <row r="8" spans="2:17" ht="21.75" customHeight="1" x14ac:dyDescent="0.3">
      <c r="B8" s="9" t="s">
        <v>153</v>
      </c>
      <c r="C8" s="10">
        <v>0</v>
      </c>
      <c r="D8" s="10">
        <v>0</v>
      </c>
      <c r="E8" s="10">
        <v>2983173</v>
      </c>
      <c r="F8" s="10">
        <v>2983173</v>
      </c>
      <c r="G8" s="10">
        <v>0</v>
      </c>
      <c r="H8" s="10">
        <v>0</v>
      </c>
      <c r="I8" s="10">
        <v>0</v>
      </c>
      <c r="J8" s="10">
        <v>2983173</v>
      </c>
      <c r="K8" s="10">
        <v>894952</v>
      </c>
      <c r="L8" s="10">
        <v>2088221</v>
      </c>
      <c r="M8" s="10">
        <v>0</v>
      </c>
      <c r="N8" s="10">
        <v>0</v>
      </c>
      <c r="O8" s="10">
        <v>0</v>
      </c>
      <c r="P8" s="10">
        <v>0</v>
      </c>
      <c r="Q8" s="11">
        <v>2088221</v>
      </c>
    </row>
    <row r="9" spans="2:17" ht="21.75" customHeight="1" x14ac:dyDescent="0.3">
      <c r="B9" s="9" t="s">
        <v>52</v>
      </c>
      <c r="C9" s="10">
        <v>0</v>
      </c>
      <c r="D9" s="10">
        <v>0</v>
      </c>
      <c r="E9" s="10">
        <v>-16207</v>
      </c>
      <c r="F9" s="10">
        <v>-16207</v>
      </c>
      <c r="G9" s="10">
        <v>0</v>
      </c>
      <c r="H9" s="10">
        <v>0</v>
      </c>
      <c r="I9" s="10">
        <v>0</v>
      </c>
      <c r="J9" s="10">
        <v>-16207</v>
      </c>
      <c r="K9" s="10">
        <v>0</v>
      </c>
      <c r="L9" s="10">
        <v>-16207</v>
      </c>
      <c r="M9" s="10">
        <v>18442</v>
      </c>
      <c r="N9" s="10">
        <v>0</v>
      </c>
      <c r="O9" s="10">
        <v>0</v>
      </c>
      <c r="P9" s="10">
        <v>0</v>
      </c>
      <c r="Q9" s="11">
        <v>2235</v>
      </c>
    </row>
    <row r="10" spans="2:17" ht="21.75" customHeight="1" x14ac:dyDescent="0.3">
      <c r="B10" s="9" t="s">
        <v>53</v>
      </c>
      <c r="C10" s="10">
        <v>86250</v>
      </c>
      <c r="D10" s="10">
        <v>0</v>
      </c>
      <c r="E10" s="10">
        <v>0</v>
      </c>
      <c r="F10" s="10">
        <v>86250</v>
      </c>
      <c r="G10" s="10">
        <v>0</v>
      </c>
      <c r="H10" s="10">
        <v>0</v>
      </c>
      <c r="I10" s="10">
        <v>0</v>
      </c>
      <c r="J10" s="10">
        <v>86250</v>
      </c>
      <c r="K10" s="10">
        <v>26250</v>
      </c>
      <c r="L10" s="10">
        <v>60000</v>
      </c>
      <c r="M10" s="10">
        <v>0</v>
      </c>
      <c r="N10" s="10">
        <v>0</v>
      </c>
      <c r="O10" s="10">
        <v>0</v>
      </c>
      <c r="P10" s="10">
        <v>0</v>
      </c>
      <c r="Q10" s="11">
        <v>60000</v>
      </c>
    </row>
    <row r="11" spans="2:17" ht="21.75" customHeight="1" x14ac:dyDescent="0.3">
      <c r="B11" s="9" t="s">
        <v>22</v>
      </c>
      <c r="C11" s="10">
        <v>0</v>
      </c>
      <c r="D11" s="10">
        <v>0</v>
      </c>
      <c r="E11" s="10">
        <v>-127945</v>
      </c>
      <c r="F11" s="10">
        <v>-127945</v>
      </c>
      <c r="G11" s="10">
        <v>0</v>
      </c>
      <c r="H11" s="10">
        <v>0</v>
      </c>
      <c r="I11" s="10">
        <v>0</v>
      </c>
      <c r="J11" s="10">
        <v>-127945</v>
      </c>
      <c r="K11" s="10">
        <v>0</v>
      </c>
      <c r="L11" s="10">
        <v>-127945</v>
      </c>
      <c r="M11" s="10">
        <v>103460</v>
      </c>
      <c r="N11" s="10">
        <v>0</v>
      </c>
      <c r="O11" s="10">
        <v>0</v>
      </c>
      <c r="P11" s="10">
        <v>0</v>
      </c>
      <c r="Q11" s="11">
        <v>-24485</v>
      </c>
    </row>
    <row r="12" spans="2:17" ht="21.75" customHeight="1" x14ac:dyDescent="0.3">
      <c r="B12" s="9" t="s">
        <v>55</v>
      </c>
      <c r="C12" s="10">
        <v>0</v>
      </c>
      <c r="D12" s="10">
        <v>0</v>
      </c>
      <c r="E12" s="10">
        <v>12089</v>
      </c>
      <c r="F12" s="10">
        <v>12089</v>
      </c>
      <c r="G12" s="10">
        <v>0</v>
      </c>
      <c r="H12" s="10">
        <v>0</v>
      </c>
      <c r="I12" s="10">
        <v>0</v>
      </c>
      <c r="J12" s="10">
        <v>12089</v>
      </c>
      <c r="K12" s="10">
        <v>3627</v>
      </c>
      <c r="L12" s="10">
        <v>8462</v>
      </c>
      <c r="M12" s="10">
        <v>0</v>
      </c>
      <c r="N12" s="10">
        <v>0</v>
      </c>
      <c r="O12" s="10">
        <v>0</v>
      </c>
      <c r="P12" s="10">
        <v>-40000</v>
      </c>
      <c r="Q12" s="11">
        <v>48462</v>
      </c>
    </row>
    <row r="13" spans="2:17" ht="21.75" customHeight="1" x14ac:dyDescent="0.3">
      <c r="B13" s="9" t="s">
        <v>56</v>
      </c>
      <c r="C13" s="10">
        <v>0</v>
      </c>
      <c r="D13" s="10">
        <v>0</v>
      </c>
      <c r="E13" s="10">
        <v>0</v>
      </c>
      <c r="F13" s="10">
        <v>0</v>
      </c>
      <c r="G13" s="10">
        <v>0</v>
      </c>
      <c r="H13" s="10">
        <v>0</v>
      </c>
      <c r="I13" s="10">
        <v>0</v>
      </c>
      <c r="J13" s="10">
        <v>0</v>
      </c>
      <c r="K13" s="10">
        <v>0</v>
      </c>
      <c r="L13" s="10">
        <v>0</v>
      </c>
      <c r="M13" s="10">
        <v>0</v>
      </c>
      <c r="N13" s="10">
        <v>0</v>
      </c>
      <c r="O13" s="10">
        <v>0</v>
      </c>
      <c r="P13" s="10">
        <v>0</v>
      </c>
      <c r="Q13" s="11">
        <v>0</v>
      </c>
    </row>
    <row r="14" spans="2:17" ht="21.75" customHeight="1" x14ac:dyDescent="0.3">
      <c r="B14" s="9" t="s">
        <v>57</v>
      </c>
      <c r="C14" s="10">
        <v>420000</v>
      </c>
      <c r="D14" s="10">
        <v>105511</v>
      </c>
      <c r="E14" s="10">
        <v>0</v>
      </c>
      <c r="F14" s="10">
        <v>525511</v>
      </c>
      <c r="G14" s="10">
        <v>0</v>
      </c>
      <c r="H14" s="10">
        <v>936</v>
      </c>
      <c r="I14" s="10">
        <v>936</v>
      </c>
      <c r="J14" s="10">
        <v>524575</v>
      </c>
      <c r="K14" s="10">
        <v>148185</v>
      </c>
      <c r="L14" s="10">
        <v>376391</v>
      </c>
      <c r="M14" s="10">
        <v>2303415</v>
      </c>
      <c r="N14" s="10">
        <v>0</v>
      </c>
      <c r="O14" s="10">
        <v>0</v>
      </c>
      <c r="P14" s="10">
        <v>0</v>
      </c>
      <c r="Q14" s="11">
        <v>2679806</v>
      </c>
    </row>
    <row r="15" spans="2:17" ht="21.75" customHeight="1" x14ac:dyDescent="0.3">
      <c r="B15" s="9" t="s">
        <v>58</v>
      </c>
      <c r="C15" s="10">
        <v>464189</v>
      </c>
      <c r="D15" s="10">
        <v>195891</v>
      </c>
      <c r="E15" s="10">
        <v>0</v>
      </c>
      <c r="F15" s="10">
        <v>660080</v>
      </c>
      <c r="G15" s="10">
        <v>0</v>
      </c>
      <c r="H15" s="10">
        <v>0</v>
      </c>
      <c r="I15" s="10">
        <v>0</v>
      </c>
      <c r="J15" s="10">
        <v>660080</v>
      </c>
      <c r="K15" s="10">
        <v>139257</v>
      </c>
      <c r="L15" s="10">
        <v>520823</v>
      </c>
      <c r="M15" s="10">
        <v>0</v>
      </c>
      <c r="N15" s="10">
        <v>0</v>
      </c>
      <c r="O15" s="10">
        <v>0</v>
      </c>
      <c r="P15" s="10">
        <v>0</v>
      </c>
      <c r="Q15" s="11">
        <v>520823</v>
      </c>
    </row>
    <row r="16" spans="2:17" ht="21.75" customHeight="1" x14ac:dyDescent="0.3">
      <c r="B16" s="9" t="s">
        <v>59</v>
      </c>
      <c r="C16" s="10">
        <v>0</v>
      </c>
      <c r="D16" s="10">
        <v>0</v>
      </c>
      <c r="E16" s="10">
        <v>0</v>
      </c>
      <c r="F16" s="10">
        <v>0</v>
      </c>
      <c r="G16" s="10">
        <v>0</v>
      </c>
      <c r="H16" s="10">
        <v>0</v>
      </c>
      <c r="I16" s="10">
        <v>0</v>
      </c>
      <c r="J16" s="10">
        <v>0</v>
      </c>
      <c r="K16" s="10">
        <v>0</v>
      </c>
      <c r="L16" s="10">
        <v>0</v>
      </c>
      <c r="M16" s="10">
        <v>29214</v>
      </c>
      <c r="N16" s="10">
        <v>0</v>
      </c>
      <c r="O16" s="10">
        <v>0</v>
      </c>
      <c r="P16" s="10">
        <v>55737</v>
      </c>
      <c r="Q16" s="11">
        <v>-26523</v>
      </c>
    </row>
    <row r="17" spans="2:19" ht="21.75" customHeight="1" x14ac:dyDescent="0.3">
      <c r="B17" s="9" t="s">
        <v>133</v>
      </c>
      <c r="C17" s="10">
        <v>0</v>
      </c>
      <c r="D17" s="10">
        <v>20991</v>
      </c>
      <c r="E17" s="10">
        <v>0</v>
      </c>
      <c r="F17" s="10">
        <v>20991</v>
      </c>
      <c r="G17" s="10">
        <v>0</v>
      </c>
      <c r="H17" s="10">
        <v>0</v>
      </c>
      <c r="I17" s="10">
        <v>5983</v>
      </c>
      <c r="J17" s="10">
        <v>15009</v>
      </c>
      <c r="K17" s="10">
        <v>4263</v>
      </c>
      <c r="L17" s="10">
        <v>10746</v>
      </c>
      <c r="M17" s="10">
        <v>1350</v>
      </c>
      <c r="N17" s="10">
        <v>0</v>
      </c>
      <c r="O17" s="10">
        <v>0</v>
      </c>
      <c r="P17" s="10">
        <v>0</v>
      </c>
      <c r="Q17" s="11">
        <v>12096</v>
      </c>
    </row>
    <row r="18" spans="2:19" ht="21.75" customHeight="1" x14ac:dyDescent="0.3">
      <c r="B18" s="9" t="s">
        <v>261</v>
      </c>
      <c r="C18" s="10">
        <v>0</v>
      </c>
      <c r="D18" s="10">
        <v>0</v>
      </c>
      <c r="E18" s="10">
        <v>848</v>
      </c>
      <c r="F18" s="10">
        <v>848</v>
      </c>
      <c r="G18" s="10">
        <v>0</v>
      </c>
      <c r="H18" s="10">
        <v>0</v>
      </c>
      <c r="I18" s="10">
        <v>0</v>
      </c>
      <c r="J18" s="10">
        <v>848</v>
      </c>
      <c r="K18" s="10">
        <v>0</v>
      </c>
      <c r="L18" s="10">
        <v>848</v>
      </c>
      <c r="M18" s="10">
        <v>0</v>
      </c>
      <c r="N18" s="10">
        <v>0</v>
      </c>
      <c r="O18" s="10">
        <v>0</v>
      </c>
      <c r="P18" s="10">
        <v>0</v>
      </c>
      <c r="Q18" s="11">
        <v>848</v>
      </c>
    </row>
    <row r="19" spans="2:19" ht="21.75" customHeight="1" x14ac:dyDescent="0.3">
      <c r="B19" s="9" t="s">
        <v>138</v>
      </c>
      <c r="C19" s="10">
        <v>0</v>
      </c>
      <c r="D19" s="10">
        <v>0</v>
      </c>
      <c r="E19" s="10">
        <v>490973</v>
      </c>
      <c r="F19" s="10">
        <v>490973</v>
      </c>
      <c r="G19" s="10">
        <v>0</v>
      </c>
      <c r="H19" s="10">
        <v>0</v>
      </c>
      <c r="I19" s="10">
        <v>0</v>
      </c>
      <c r="J19" s="10">
        <v>490973</v>
      </c>
      <c r="K19" s="10">
        <v>152011</v>
      </c>
      <c r="L19" s="10">
        <v>338961</v>
      </c>
      <c r="M19" s="10">
        <v>-315546</v>
      </c>
      <c r="N19" s="10">
        <v>197612</v>
      </c>
      <c r="O19" s="10">
        <v>0</v>
      </c>
      <c r="P19" s="10">
        <v>130000</v>
      </c>
      <c r="Q19" s="11">
        <v>-304197</v>
      </c>
    </row>
    <row r="20" spans="2:19" ht="21.75" customHeight="1" x14ac:dyDescent="0.3">
      <c r="B20" s="9" t="s">
        <v>35</v>
      </c>
      <c r="C20" s="10">
        <v>0</v>
      </c>
      <c r="D20" s="10">
        <v>0</v>
      </c>
      <c r="E20" s="10">
        <v>0</v>
      </c>
      <c r="F20" s="10">
        <v>0</v>
      </c>
      <c r="G20" s="10">
        <v>0</v>
      </c>
      <c r="H20" s="10">
        <v>0</v>
      </c>
      <c r="I20" s="10">
        <v>0</v>
      </c>
      <c r="J20" s="10">
        <v>0</v>
      </c>
      <c r="K20" s="10">
        <v>0</v>
      </c>
      <c r="L20" s="10">
        <v>0</v>
      </c>
      <c r="M20" s="10">
        <v>62000</v>
      </c>
      <c r="N20" s="10">
        <v>0</v>
      </c>
      <c r="O20" s="10">
        <v>0</v>
      </c>
      <c r="P20" s="10">
        <v>0</v>
      </c>
      <c r="Q20" s="11">
        <v>62000</v>
      </c>
    </row>
    <row r="21" spans="2:19" ht="21.75" customHeight="1" x14ac:dyDescent="0.3">
      <c r="B21" s="52" t="s">
        <v>198</v>
      </c>
      <c r="C21" s="10">
        <v>0</v>
      </c>
      <c r="D21" s="10">
        <v>0</v>
      </c>
      <c r="E21" s="10">
        <v>0</v>
      </c>
      <c r="F21" s="10">
        <v>0</v>
      </c>
      <c r="G21" s="10">
        <v>46857</v>
      </c>
      <c r="H21" s="10">
        <v>0</v>
      </c>
      <c r="I21" s="10">
        <v>46857</v>
      </c>
      <c r="J21" s="10">
        <v>-46857</v>
      </c>
      <c r="K21" s="10">
        <v>10206</v>
      </c>
      <c r="L21" s="10">
        <v>-57063</v>
      </c>
      <c r="M21" s="10">
        <v>-1089774</v>
      </c>
      <c r="N21" s="10">
        <v>0</v>
      </c>
      <c r="O21" s="10">
        <v>0</v>
      </c>
      <c r="P21" s="10">
        <v>0</v>
      </c>
      <c r="Q21" s="11">
        <v>-1146837</v>
      </c>
    </row>
    <row r="22" spans="2:19" ht="21.75" customHeight="1" x14ac:dyDescent="0.3">
      <c r="B22" s="9" t="s">
        <v>60</v>
      </c>
      <c r="C22" s="10">
        <v>0</v>
      </c>
      <c r="D22" s="10">
        <v>207805</v>
      </c>
      <c r="E22" s="10">
        <v>0</v>
      </c>
      <c r="F22" s="10">
        <v>207805</v>
      </c>
      <c r="G22" s="10">
        <v>24150</v>
      </c>
      <c r="H22" s="10">
        <v>6196</v>
      </c>
      <c r="I22" s="10">
        <v>30346</v>
      </c>
      <c r="J22" s="10">
        <v>177460</v>
      </c>
      <c r="K22" s="10">
        <v>29649</v>
      </c>
      <c r="L22" s="10">
        <v>147811</v>
      </c>
      <c r="M22" s="10">
        <v>-2171124</v>
      </c>
      <c r="N22" s="10">
        <v>0</v>
      </c>
      <c r="O22" s="10">
        <v>0</v>
      </c>
      <c r="P22" s="10">
        <v>0</v>
      </c>
      <c r="Q22" s="11">
        <v>-2023313</v>
      </c>
    </row>
    <row r="23" spans="2:19" ht="21.75" customHeight="1" x14ac:dyDescent="0.3">
      <c r="B23" s="9" t="s">
        <v>61</v>
      </c>
      <c r="C23" s="10">
        <v>0</v>
      </c>
      <c r="D23" s="10">
        <v>0</v>
      </c>
      <c r="E23" s="10">
        <v>0</v>
      </c>
      <c r="F23" s="10">
        <v>0</v>
      </c>
      <c r="G23" s="10">
        <v>240393</v>
      </c>
      <c r="H23" s="10">
        <v>0</v>
      </c>
      <c r="I23" s="10">
        <v>240393</v>
      </c>
      <c r="J23" s="10">
        <v>-240393</v>
      </c>
      <c r="K23" s="10">
        <v>0</v>
      </c>
      <c r="L23" s="10">
        <v>-240393</v>
      </c>
      <c r="M23" s="10">
        <v>259389</v>
      </c>
      <c r="N23" s="10">
        <v>0</v>
      </c>
      <c r="O23" s="10">
        <v>0</v>
      </c>
      <c r="P23" s="10">
        <v>0</v>
      </c>
      <c r="Q23" s="11">
        <v>18996</v>
      </c>
    </row>
    <row r="24" spans="2:19" ht="21.75" customHeight="1" x14ac:dyDescent="0.3">
      <c r="B24" s="9" t="s">
        <v>136</v>
      </c>
      <c r="C24" s="10">
        <v>0</v>
      </c>
      <c r="D24" s="10">
        <v>67781</v>
      </c>
      <c r="E24" s="10">
        <v>12866</v>
      </c>
      <c r="F24" s="10">
        <v>80647</v>
      </c>
      <c r="G24" s="10">
        <v>0</v>
      </c>
      <c r="H24" s="10">
        <v>243030</v>
      </c>
      <c r="I24" s="10">
        <v>243030</v>
      </c>
      <c r="J24" s="10">
        <v>-162383</v>
      </c>
      <c r="K24" s="10">
        <v>35853</v>
      </c>
      <c r="L24" s="10">
        <v>-198236</v>
      </c>
      <c r="M24" s="10">
        <v>1780950</v>
      </c>
      <c r="N24" s="10">
        <v>0</v>
      </c>
      <c r="O24" s="10">
        <v>0</v>
      </c>
      <c r="P24" s="10">
        <v>0</v>
      </c>
      <c r="Q24" s="11">
        <v>1582714</v>
      </c>
    </row>
    <row r="25" spans="2:19" ht="21.75" customHeight="1" x14ac:dyDescent="0.3">
      <c r="B25" s="9" t="s">
        <v>137</v>
      </c>
      <c r="C25" s="10">
        <v>0</v>
      </c>
      <c r="D25" s="10">
        <v>79761</v>
      </c>
      <c r="E25" s="10">
        <v>0</v>
      </c>
      <c r="F25" s="10">
        <v>79761</v>
      </c>
      <c r="G25" s="10">
        <v>0</v>
      </c>
      <c r="H25" s="10">
        <v>79761</v>
      </c>
      <c r="I25" s="10">
        <v>79761</v>
      </c>
      <c r="J25" s="10">
        <v>0</v>
      </c>
      <c r="K25" s="10">
        <v>0</v>
      </c>
      <c r="L25" s="10">
        <v>0</v>
      </c>
      <c r="M25" s="10">
        <v>0</v>
      </c>
      <c r="N25" s="10">
        <v>0</v>
      </c>
      <c r="O25" s="10">
        <v>0</v>
      </c>
      <c r="P25" s="10">
        <v>0</v>
      </c>
      <c r="Q25" s="11">
        <v>0</v>
      </c>
    </row>
    <row r="26" spans="2:19" ht="21.75" customHeight="1" x14ac:dyDescent="0.3">
      <c r="B26" s="9" t="s">
        <v>154</v>
      </c>
      <c r="C26" s="10">
        <v>0</v>
      </c>
      <c r="D26" s="10">
        <v>0</v>
      </c>
      <c r="E26" s="10">
        <v>0</v>
      </c>
      <c r="F26" s="10">
        <v>0</v>
      </c>
      <c r="G26" s="10">
        <v>0</v>
      </c>
      <c r="H26" s="10">
        <v>0</v>
      </c>
      <c r="I26" s="10">
        <v>0</v>
      </c>
      <c r="J26" s="10">
        <v>0</v>
      </c>
      <c r="K26" s="10">
        <v>0</v>
      </c>
      <c r="L26" s="10">
        <v>0</v>
      </c>
      <c r="M26" s="10">
        <v>560253</v>
      </c>
      <c r="N26" s="10">
        <v>0</v>
      </c>
      <c r="O26" s="10">
        <v>0</v>
      </c>
      <c r="P26" s="10">
        <v>0</v>
      </c>
      <c r="Q26" s="11">
        <v>560253</v>
      </c>
    </row>
    <row r="27" spans="2:19" ht="21.75" customHeight="1" x14ac:dyDescent="0.3">
      <c r="B27" s="9" t="s">
        <v>38</v>
      </c>
      <c r="C27" s="10">
        <v>852</v>
      </c>
      <c r="D27" s="10">
        <v>0</v>
      </c>
      <c r="E27" s="10">
        <v>0</v>
      </c>
      <c r="F27" s="10">
        <v>852</v>
      </c>
      <c r="G27" s="10">
        <v>0</v>
      </c>
      <c r="H27" s="10">
        <v>0</v>
      </c>
      <c r="I27" s="10">
        <v>0</v>
      </c>
      <c r="J27" s="10">
        <v>852</v>
      </c>
      <c r="K27" s="10">
        <v>0</v>
      </c>
      <c r="L27" s="10">
        <v>852</v>
      </c>
      <c r="M27" s="10">
        <v>0</v>
      </c>
      <c r="N27" s="10">
        <v>0</v>
      </c>
      <c r="O27" s="10">
        <v>0</v>
      </c>
      <c r="P27" s="10">
        <v>0</v>
      </c>
      <c r="Q27" s="11">
        <v>852</v>
      </c>
    </row>
    <row r="28" spans="2:19" ht="21.75" customHeight="1" x14ac:dyDescent="0.3">
      <c r="B28" s="9" t="s">
        <v>62</v>
      </c>
      <c r="C28" s="10">
        <v>0</v>
      </c>
      <c r="D28" s="10">
        <v>0</v>
      </c>
      <c r="E28" s="10">
        <v>0</v>
      </c>
      <c r="F28" s="10">
        <v>0</v>
      </c>
      <c r="G28" s="10">
        <v>0</v>
      </c>
      <c r="H28" s="10">
        <v>0</v>
      </c>
      <c r="I28" s="10">
        <v>0</v>
      </c>
      <c r="J28" s="10">
        <v>0</v>
      </c>
      <c r="K28" s="10">
        <v>0</v>
      </c>
      <c r="L28" s="10">
        <v>0</v>
      </c>
      <c r="M28" s="10">
        <v>72117</v>
      </c>
      <c r="N28" s="10">
        <v>0</v>
      </c>
      <c r="O28" s="10">
        <v>0</v>
      </c>
      <c r="P28" s="10">
        <v>0</v>
      </c>
      <c r="Q28" s="11">
        <v>72117</v>
      </c>
    </row>
    <row r="29" spans="2:19" ht="21.75" customHeight="1" x14ac:dyDescent="0.3">
      <c r="B29" s="9" t="s">
        <v>63</v>
      </c>
      <c r="C29" s="10">
        <v>0</v>
      </c>
      <c r="D29" s="10">
        <v>0</v>
      </c>
      <c r="E29" s="10">
        <v>0</v>
      </c>
      <c r="F29" s="10">
        <v>0</v>
      </c>
      <c r="G29" s="10">
        <v>27859</v>
      </c>
      <c r="H29" s="10">
        <v>0</v>
      </c>
      <c r="I29" s="10">
        <v>27859</v>
      </c>
      <c r="J29" s="10">
        <v>-27859</v>
      </c>
      <c r="K29" s="10">
        <v>0</v>
      </c>
      <c r="L29" s="10">
        <v>-27859</v>
      </c>
      <c r="M29" s="10">
        <v>61012</v>
      </c>
      <c r="N29" s="10">
        <v>0</v>
      </c>
      <c r="O29" s="10">
        <v>0</v>
      </c>
      <c r="P29" s="10">
        <v>0</v>
      </c>
      <c r="Q29" s="11">
        <v>33153</v>
      </c>
    </row>
    <row r="30" spans="2:19" ht="21.75" customHeight="1" x14ac:dyDescent="0.3">
      <c r="B30" s="9" t="s">
        <v>64</v>
      </c>
      <c r="C30" s="10">
        <v>0</v>
      </c>
      <c r="D30" s="10">
        <v>0</v>
      </c>
      <c r="E30" s="10">
        <v>166739</v>
      </c>
      <c r="F30" s="10">
        <v>166739</v>
      </c>
      <c r="G30" s="10">
        <v>0</v>
      </c>
      <c r="H30" s="10">
        <v>0</v>
      </c>
      <c r="I30" s="10">
        <v>0</v>
      </c>
      <c r="J30" s="10">
        <v>166739</v>
      </c>
      <c r="K30" s="10">
        <v>0</v>
      </c>
      <c r="L30" s="10">
        <v>166739</v>
      </c>
      <c r="M30" s="10">
        <v>-49818</v>
      </c>
      <c r="N30" s="10">
        <v>0</v>
      </c>
      <c r="O30" s="10">
        <v>0</v>
      </c>
      <c r="P30" s="10">
        <v>0</v>
      </c>
      <c r="Q30" s="11">
        <v>116921</v>
      </c>
    </row>
    <row r="31" spans="2:19" s="53" customFormat="1" ht="21.75" customHeight="1" x14ac:dyDescent="0.3">
      <c r="B31" s="54" t="s">
        <v>45</v>
      </c>
      <c r="C31" s="55">
        <f t="shared" ref="C31:Q31" si="0">SUM(C6:C30)</f>
        <v>1009736</v>
      </c>
      <c r="D31" s="55">
        <f t="shared" si="0"/>
        <v>972097</v>
      </c>
      <c r="E31" s="55">
        <f t="shared" si="0"/>
        <v>3522536</v>
      </c>
      <c r="F31" s="55">
        <f t="shared" si="0"/>
        <v>5504369</v>
      </c>
      <c r="G31" s="55">
        <f t="shared" si="0"/>
        <v>565637</v>
      </c>
      <c r="H31" s="55">
        <f t="shared" si="0"/>
        <v>331740</v>
      </c>
      <c r="I31" s="55">
        <f t="shared" si="0"/>
        <v>911116</v>
      </c>
      <c r="J31" s="55">
        <f t="shared" si="0"/>
        <v>4593255</v>
      </c>
      <c r="K31" s="55">
        <f t="shared" si="0"/>
        <v>1444253</v>
      </c>
      <c r="L31" s="55">
        <f t="shared" si="0"/>
        <v>3149002</v>
      </c>
      <c r="M31" s="55">
        <f t="shared" si="0"/>
        <v>1430694</v>
      </c>
      <c r="N31" s="55">
        <f t="shared" si="0"/>
        <v>197612</v>
      </c>
      <c r="O31" s="55">
        <f t="shared" si="0"/>
        <v>0</v>
      </c>
      <c r="P31" s="55">
        <f t="shared" si="0"/>
        <v>145737</v>
      </c>
      <c r="Q31" s="55">
        <f t="shared" si="0"/>
        <v>4236347</v>
      </c>
      <c r="S31" s="47"/>
    </row>
    <row r="32" spans="2:19" s="53" customFormat="1" ht="21.75" customHeight="1" x14ac:dyDescent="0.3">
      <c r="B32" s="246" t="s">
        <v>46</v>
      </c>
      <c r="C32" s="247"/>
      <c r="D32" s="247"/>
      <c r="E32" s="247"/>
      <c r="F32" s="247"/>
      <c r="G32" s="247"/>
      <c r="H32" s="247"/>
      <c r="I32" s="247"/>
      <c r="J32" s="247"/>
      <c r="K32" s="247"/>
      <c r="L32" s="247"/>
      <c r="M32" s="247"/>
      <c r="N32" s="247"/>
      <c r="O32" s="247"/>
      <c r="P32" s="247"/>
      <c r="Q32" s="248"/>
      <c r="S32" s="47"/>
    </row>
    <row r="33" spans="2:19" s="47" customFormat="1" ht="21.75" customHeight="1" x14ac:dyDescent="0.3">
      <c r="B33" s="56" t="s">
        <v>47</v>
      </c>
      <c r="C33" s="10">
        <v>58165</v>
      </c>
      <c r="D33" s="10">
        <v>0</v>
      </c>
      <c r="E33" s="10">
        <v>0</v>
      </c>
      <c r="F33" s="10">
        <v>58165</v>
      </c>
      <c r="G33" s="10">
        <v>0</v>
      </c>
      <c r="H33" s="10">
        <v>0</v>
      </c>
      <c r="I33" s="10">
        <v>0</v>
      </c>
      <c r="J33" s="10">
        <v>58165</v>
      </c>
      <c r="K33" s="10">
        <v>17449</v>
      </c>
      <c r="L33" s="10">
        <v>40715</v>
      </c>
      <c r="M33" s="10">
        <v>156963</v>
      </c>
      <c r="N33" s="10">
        <v>0</v>
      </c>
      <c r="O33" s="10">
        <v>0</v>
      </c>
      <c r="P33" s="10">
        <v>0</v>
      </c>
      <c r="Q33" s="11">
        <v>197679</v>
      </c>
    </row>
    <row r="34" spans="2:19" s="47" customFormat="1" ht="21.75" customHeight="1" x14ac:dyDescent="0.3">
      <c r="B34" s="56" t="s">
        <v>79</v>
      </c>
      <c r="C34" s="10">
        <v>80320</v>
      </c>
      <c r="D34" s="10">
        <v>121946</v>
      </c>
      <c r="E34" s="10">
        <v>1741</v>
      </c>
      <c r="F34" s="10">
        <v>204007</v>
      </c>
      <c r="G34" s="10">
        <v>0</v>
      </c>
      <c r="H34" s="10">
        <v>0</v>
      </c>
      <c r="I34" s="10">
        <v>0</v>
      </c>
      <c r="J34" s="10">
        <v>204007</v>
      </c>
      <c r="K34" s="10">
        <v>53127</v>
      </c>
      <c r="L34" s="10">
        <v>150881</v>
      </c>
      <c r="M34" s="10">
        <v>530345</v>
      </c>
      <c r="N34" s="10">
        <v>215456</v>
      </c>
      <c r="O34" s="10">
        <v>0</v>
      </c>
      <c r="P34" s="10">
        <v>0</v>
      </c>
      <c r="Q34" s="11">
        <v>465769</v>
      </c>
    </row>
    <row r="35" spans="2:19" s="47" customFormat="1" ht="21.75" customHeight="1" x14ac:dyDescent="0.3">
      <c r="B35" s="56" t="s">
        <v>48</v>
      </c>
      <c r="C35" s="10">
        <v>510646</v>
      </c>
      <c r="D35" s="10">
        <v>0</v>
      </c>
      <c r="E35" s="10">
        <v>0</v>
      </c>
      <c r="F35" s="10">
        <v>510646</v>
      </c>
      <c r="G35" s="10">
        <v>0</v>
      </c>
      <c r="H35" s="10">
        <v>0</v>
      </c>
      <c r="I35" s="10">
        <v>0</v>
      </c>
      <c r="J35" s="10">
        <v>510646</v>
      </c>
      <c r="K35" s="10">
        <v>115642</v>
      </c>
      <c r="L35" s="10">
        <v>395004</v>
      </c>
      <c r="M35" s="10">
        <v>4320953</v>
      </c>
      <c r="N35" s="10">
        <v>0</v>
      </c>
      <c r="O35" s="10">
        <v>0</v>
      </c>
      <c r="P35" s="10">
        <v>0</v>
      </c>
      <c r="Q35" s="11">
        <v>4715957</v>
      </c>
    </row>
    <row r="36" spans="2:19" s="53" customFormat="1" ht="21.75" customHeight="1" x14ac:dyDescent="0.3">
      <c r="B36" s="54" t="s">
        <v>45</v>
      </c>
      <c r="C36" s="55">
        <f>SUM(C33:C35)</f>
        <v>649131</v>
      </c>
      <c r="D36" s="55">
        <f t="shared" ref="D36:P36" si="1">SUM(D33:D35)</f>
        <v>121946</v>
      </c>
      <c r="E36" s="55">
        <f t="shared" si="1"/>
        <v>1741</v>
      </c>
      <c r="F36" s="55">
        <f t="shared" si="1"/>
        <v>772818</v>
      </c>
      <c r="G36" s="55">
        <f t="shared" si="1"/>
        <v>0</v>
      </c>
      <c r="H36" s="55">
        <f t="shared" si="1"/>
        <v>0</v>
      </c>
      <c r="I36" s="55">
        <f t="shared" si="1"/>
        <v>0</v>
      </c>
      <c r="J36" s="55">
        <f t="shared" si="1"/>
        <v>772818</v>
      </c>
      <c r="K36" s="55">
        <f t="shared" si="1"/>
        <v>186218</v>
      </c>
      <c r="L36" s="55">
        <f t="shared" si="1"/>
        <v>586600</v>
      </c>
      <c r="M36" s="55">
        <f t="shared" si="1"/>
        <v>5008261</v>
      </c>
      <c r="N36" s="55">
        <f t="shared" si="1"/>
        <v>215456</v>
      </c>
      <c r="O36" s="55">
        <f t="shared" si="1"/>
        <v>0</v>
      </c>
      <c r="P36" s="55">
        <f t="shared" si="1"/>
        <v>0</v>
      </c>
      <c r="Q36" s="55">
        <f>SUM(Q33:Q35)</f>
        <v>5379405</v>
      </c>
      <c r="S36" s="47"/>
    </row>
    <row r="37" spans="2:19" s="47" customFormat="1" ht="21.75" customHeight="1" x14ac:dyDescent="0.3">
      <c r="B37" s="54" t="s">
        <v>49</v>
      </c>
      <c r="C37" s="57">
        <f>C36+C31</f>
        <v>1658867</v>
      </c>
      <c r="D37" s="57">
        <f t="shared" ref="D37:P37" si="2">D36+D31</f>
        <v>1094043</v>
      </c>
      <c r="E37" s="57">
        <f t="shared" si="2"/>
        <v>3524277</v>
      </c>
      <c r="F37" s="57">
        <f t="shared" si="2"/>
        <v>6277187</v>
      </c>
      <c r="G37" s="57">
        <f t="shared" si="2"/>
        <v>565637</v>
      </c>
      <c r="H37" s="57">
        <f t="shared" si="2"/>
        <v>331740</v>
      </c>
      <c r="I37" s="57">
        <f t="shared" si="2"/>
        <v>911116</v>
      </c>
      <c r="J37" s="57">
        <f t="shared" si="2"/>
        <v>5366073</v>
      </c>
      <c r="K37" s="57">
        <f t="shared" si="2"/>
        <v>1630471</v>
      </c>
      <c r="L37" s="57">
        <f t="shared" si="2"/>
        <v>3735602</v>
      </c>
      <c r="M37" s="57">
        <f t="shared" si="2"/>
        <v>6438955</v>
      </c>
      <c r="N37" s="57">
        <f t="shared" si="2"/>
        <v>413068</v>
      </c>
      <c r="O37" s="57">
        <f t="shared" si="2"/>
        <v>0</v>
      </c>
      <c r="P37" s="57">
        <f t="shared" si="2"/>
        <v>145737</v>
      </c>
      <c r="Q37" s="57">
        <f>Q36+Q31</f>
        <v>9615752</v>
      </c>
    </row>
    <row r="38" spans="2:19" ht="19.5" customHeight="1" x14ac:dyDescent="0.3">
      <c r="B38" s="250" t="s">
        <v>50</v>
      </c>
      <c r="C38" s="250"/>
      <c r="D38" s="250"/>
      <c r="E38" s="250"/>
      <c r="F38" s="250"/>
      <c r="G38" s="250"/>
      <c r="H38" s="250"/>
      <c r="I38" s="250"/>
      <c r="J38" s="250"/>
      <c r="K38" s="250"/>
      <c r="L38" s="250"/>
      <c r="M38" s="250"/>
      <c r="N38" s="250"/>
      <c r="O38" s="250"/>
      <c r="P38" s="250"/>
      <c r="Q38" s="250"/>
    </row>
    <row r="39" spans="2:19" x14ac:dyDescent="0.3">
      <c r="I39" s="5"/>
    </row>
    <row r="40" spans="2:19" x14ac:dyDescent="0.3">
      <c r="D40" s="5"/>
    </row>
    <row r="41" spans="2:19" x14ac:dyDescent="0.3">
      <c r="J41" s="5"/>
      <c r="K41" s="5"/>
      <c r="L41" s="5"/>
    </row>
  </sheetData>
  <sheetProtection algorithmName="SHA-512" hashValue="4kylwJtTsRcSlqAXD4HzTwpMFvbD/vMWIMF0NLnT4bwyJsh9ob9JFjNAyknhOocPmMvAYCnaupGwNF8cau7qUA==" saltValue="pQFsFMQHsZEj6h0CR1+1iQ==" spinCount="100000" sheet="1" objects="1" scenarios="1"/>
  <mergeCells count="4">
    <mergeCell ref="B5:Q5"/>
    <mergeCell ref="B3:Q3"/>
    <mergeCell ref="B32:Q32"/>
    <mergeCell ref="B38:Q38"/>
  </mergeCells>
  <pageMargins left="0.7" right="0.7" top="0.75" bottom="0.75" header="0.3" footer="0.3"/>
  <pageSetup paperSize="9" scale="3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pageSetUpPr fitToPage="1"/>
  </sheetPr>
  <dimension ref="B1:P39"/>
  <sheetViews>
    <sheetView showGridLines="0" zoomScale="80" zoomScaleNormal="80" workbookViewId="0">
      <selection activeCell="D13" sqref="D13"/>
    </sheetView>
  </sheetViews>
  <sheetFormatPr defaultColWidth="9.453125" defaultRowHeight="18" customHeight="1" x14ac:dyDescent="0.3"/>
  <cols>
    <col min="1" max="1" width="14.453125" style="4" customWidth="1"/>
    <col min="2" max="2" width="50" style="4" customWidth="1"/>
    <col min="3" max="3" width="25.453125" style="4" customWidth="1"/>
    <col min="4" max="4" width="15.54296875" style="4" customWidth="1"/>
    <col min="5" max="11" width="25.453125" style="4" customWidth="1"/>
    <col min="12" max="12" width="11.54296875" style="4" bestFit="1" customWidth="1"/>
    <col min="13" max="13" width="13.54296875" style="4" bestFit="1" customWidth="1"/>
    <col min="14" max="16384" width="9.453125" style="4"/>
  </cols>
  <sheetData>
    <row r="1" spans="2:13" ht="14" x14ac:dyDescent="0.3"/>
    <row r="2" spans="2:13" ht="14" x14ac:dyDescent="0.3"/>
    <row r="3" spans="2:13" ht="6.75" customHeight="1" x14ac:dyDescent="0.3"/>
    <row r="4" spans="2:13" ht="21" customHeight="1" x14ac:dyDescent="0.3">
      <c r="B4" s="251" t="s">
        <v>289</v>
      </c>
      <c r="C4" s="251"/>
      <c r="D4" s="251"/>
      <c r="E4" s="251"/>
      <c r="F4" s="251"/>
      <c r="G4" s="251"/>
      <c r="H4" s="251"/>
      <c r="I4" s="251"/>
      <c r="J4" s="251"/>
      <c r="K4" s="251"/>
    </row>
    <row r="5" spans="2:13" s="8" customFormat="1" ht="39" customHeight="1" x14ac:dyDescent="0.3">
      <c r="B5" s="60" t="s">
        <v>0</v>
      </c>
      <c r="C5" s="66" t="s">
        <v>80</v>
      </c>
      <c r="D5" s="66" t="s">
        <v>81</v>
      </c>
      <c r="E5" s="66" t="s">
        <v>159</v>
      </c>
      <c r="F5" s="66" t="s">
        <v>82</v>
      </c>
      <c r="G5" s="66" t="s">
        <v>83</v>
      </c>
      <c r="H5" s="66" t="s">
        <v>140</v>
      </c>
      <c r="I5" s="66" t="s">
        <v>160</v>
      </c>
      <c r="J5" s="66" t="s">
        <v>84</v>
      </c>
      <c r="K5" s="66" t="s">
        <v>85</v>
      </c>
    </row>
    <row r="6" spans="2:13" ht="29.25" customHeight="1" x14ac:dyDescent="0.3">
      <c r="B6" s="256" t="s">
        <v>16</v>
      </c>
      <c r="C6" s="257"/>
      <c r="D6" s="257"/>
      <c r="E6" s="257"/>
      <c r="F6" s="257"/>
      <c r="G6" s="257"/>
      <c r="H6" s="257"/>
      <c r="I6" s="257"/>
      <c r="J6" s="257"/>
      <c r="K6" s="258"/>
    </row>
    <row r="7" spans="2:13" ht="29.25" customHeight="1" x14ac:dyDescent="0.3">
      <c r="B7" s="13" t="s">
        <v>51</v>
      </c>
      <c r="C7" s="188">
        <f>'APPENDIX 5'!D6</f>
        <v>110915</v>
      </c>
      <c r="D7" s="188">
        <f>'APPENDIX 6'!D6</f>
        <v>20587</v>
      </c>
      <c r="E7" s="188">
        <f>'APPENDIX 11'!D6</f>
        <v>426196</v>
      </c>
      <c r="F7" s="188">
        <f>'APPENDIX 7'!D6</f>
        <v>429755</v>
      </c>
      <c r="G7" s="188">
        <f>'APPENDIX 8'!D6</f>
        <v>164381</v>
      </c>
      <c r="H7" s="188">
        <f>'APPENDIX 10'!D6</f>
        <v>0</v>
      </c>
      <c r="I7" s="188">
        <f>'APPENDIX 9'!D6</f>
        <v>101</v>
      </c>
      <c r="J7" s="189">
        <f>SUM(C7:I7)</f>
        <v>1151935</v>
      </c>
      <c r="K7" s="14">
        <f t="shared" ref="K7:K19" si="0">IFERROR(J7/$J$32,0)*100</f>
        <v>1.6529642499764492</v>
      </c>
      <c r="M7" s="16"/>
    </row>
    <row r="8" spans="2:13" ht="29.25" customHeight="1" x14ac:dyDescent="0.3">
      <c r="B8" s="13" t="s">
        <v>144</v>
      </c>
      <c r="C8" s="188">
        <f>'APPENDIX 5'!D7</f>
        <v>489762</v>
      </c>
      <c r="D8" s="188">
        <f>'APPENDIX 6'!D7</f>
        <v>0</v>
      </c>
      <c r="E8" s="188">
        <f>'APPENDIX 11'!D7</f>
        <v>0</v>
      </c>
      <c r="F8" s="188">
        <f>'APPENDIX 7'!D7</f>
        <v>754654</v>
      </c>
      <c r="G8" s="188">
        <f>'APPENDIX 8'!D7</f>
        <v>602767</v>
      </c>
      <c r="H8" s="188">
        <f>'APPENDIX 10'!D7</f>
        <v>0</v>
      </c>
      <c r="I8" s="188">
        <f>'APPENDIX 9'!D7</f>
        <v>0</v>
      </c>
      <c r="J8" s="189">
        <f t="shared" ref="J8:J31" si="1">SUM(C8:I8)</f>
        <v>1847183</v>
      </c>
      <c r="K8" s="14">
        <f t="shared" si="0"/>
        <v>2.6506074233044807</v>
      </c>
      <c r="M8" s="16"/>
    </row>
    <row r="9" spans="2:13" ht="29.25" customHeight="1" x14ac:dyDescent="0.3">
      <c r="B9" s="6" t="s">
        <v>153</v>
      </c>
      <c r="C9" s="188">
        <f>'APPENDIX 5'!D8</f>
        <v>6464718</v>
      </c>
      <c r="D9" s="188">
        <f>'APPENDIX 6'!D8</f>
        <v>2092779</v>
      </c>
      <c r="E9" s="188">
        <f>'APPENDIX 11'!D8</f>
        <v>6871454</v>
      </c>
      <c r="F9" s="188">
        <f>'APPENDIX 7'!D8</f>
        <v>518500</v>
      </c>
      <c r="G9" s="188">
        <f>'APPENDIX 8'!D8</f>
        <v>1105308</v>
      </c>
      <c r="H9" s="188">
        <f>'APPENDIX 10'!D8</f>
        <v>0</v>
      </c>
      <c r="I9" s="188">
        <f>'APPENDIX 9'!D8</f>
        <v>511807</v>
      </c>
      <c r="J9" s="189">
        <f t="shared" si="1"/>
        <v>17564566</v>
      </c>
      <c r="K9" s="14">
        <f t="shared" si="0"/>
        <v>25.204199598373027</v>
      </c>
      <c r="M9" s="16"/>
    </row>
    <row r="10" spans="2:13" ht="29.25" customHeight="1" x14ac:dyDescent="0.3">
      <c r="B10" s="6" t="s">
        <v>52</v>
      </c>
      <c r="C10" s="188">
        <f>'APPENDIX 5'!D9</f>
        <v>102278</v>
      </c>
      <c r="D10" s="188">
        <f>'APPENDIX 6'!D9</f>
        <v>0</v>
      </c>
      <c r="E10" s="188">
        <f>'APPENDIX 11'!D9</f>
        <v>0</v>
      </c>
      <c r="F10" s="188">
        <f>'APPENDIX 7'!D9</f>
        <v>82547</v>
      </c>
      <c r="G10" s="188">
        <f>'APPENDIX 8'!D9</f>
        <v>0</v>
      </c>
      <c r="H10" s="188">
        <f>'APPENDIX 10'!D9</f>
        <v>0</v>
      </c>
      <c r="I10" s="188">
        <f>'APPENDIX 9'!D9</f>
        <v>0</v>
      </c>
      <c r="J10" s="189">
        <f t="shared" si="1"/>
        <v>184825</v>
      </c>
      <c r="K10" s="14">
        <f t="shared" si="0"/>
        <v>0.26521385104358941</v>
      </c>
      <c r="M10" s="16"/>
    </row>
    <row r="11" spans="2:13" ht="29.25" customHeight="1" x14ac:dyDescent="0.3">
      <c r="B11" s="6" t="s">
        <v>53</v>
      </c>
      <c r="C11" s="188">
        <f>'APPENDIX 5'!D10</f>
        <v>798959</v>
      </c>
      <c r="D11" s="188">
        <f>'APPENDIX 6'!D10</f>
        <v>282375</v>
      </c>
      <c r="E11" s="188">
        <f>'APPENDIX 11'!D10</f>
        <v>774969</v>
      </c>
      <c r="F11" s="188">
        <f>'APPENDIX 7'!D10</f>
        <v>399786</v>
      </c>
      <c r="G11" s="188">
        <f>'APPENDIX 8'!D10</f>
        <v>2646785</v>
      </c>
      <c r="H11" s="188">
        <f>'APPENDIX 10'!D10</f>
        <v>0</v>
      </c>
      <c r="I11" s="188">
        <f>'APPENDIX 9'!D10</f>
        <v>0</v>
      </c>
      <c r="J11" s="189">
        <f t="shared" si="1"/>
        <v>4902874</v>
      </c>
      <c r="K11" s="14">
        <f t="shared" si="0"/>
        <v>7.0353582833571613</v>
      </c>
      <c r="M11" s="16"/>
    </row>
    <row r="12" spans="2:13" ht="29.25" customHeight="1" x14ac:dyDescent="0.3">
      <c r="B12" s="6" t="s">
        <v>22</v>
      </c>
      <c r="C12" s="188">
        <f>'APPENDIX 5'!D11</f>
        <v>212110</v>
      </c>
      <c r="D12" s="188">
        <f>'APPENDIX 6'!D11</f>
        <v>0</v>
      </c>
      <c r="E12" s="188">
        <f>'APPENDIX 11'!D11</f>
        <v>0</v>
      </c>
      <c r="F12" s="188">
        <f>'APPENDIX 7'!D11</f>
        <v>12035</v>
      </c>
      <c r="G12" s="188">
        <f>'APPENDIX 8'!D11</f>
        <v>0</v>
      </c>
      <c r="H12" s="188">
        <f>'APPENDIX 10'!D11</f>
        <v>0</v>
      </c>
      <c r="I12" s="188">
        <f>'APPENDIX 9'!D11</f>
        <v>0</v>
      </c>
      <c r="J12" s="189">
        <f t="shared" si="1"/>
        <v>224145</v>
      </c>
      <c r="K12" s="14">
        <f t="shared" si="0"/>
        <v>0.32163591852923223</v>
      </c>
      <c r="M12" s="16"/>
    </row>
    <row r="13" spans="2:13" ht="29.25" customHeight="1" x14ac:dyDescent="0.3">
      <c r="B13" s="6" t="s">
        <v>55</v>
      </c>
      <c r="C13" s="188">
        <f>'APPENDIX 5'!D12</f>
        <v>216727</v>
      </c>
      <c r="D13" s="188">
        <f>'APPENDIX 6'!D12</f>
        <v>0</v>
      </c>
      <c r="E13" s="188">
        <f>'APPENDIX 11'!D12</f>
        <v>1649730</v>
      </c>
      <c r="F13" s="188">
        <f>'APPENDIX 7'!D12</f>
        <v>32121</v>
      </c>
      <c r="G13" s="188">
        <f>'APPENDIX 8'!D12</f>
        <v>3742</v>
      </c>
      <c r="H13" s="188">
        <f>'APPENDIX 10'!D12</f>
        <v>0</v>
      </c>
      <c r="I13" s="188">
        <f>'APPENDIX 9'!D12</f>
        <v>0</v>
      </c>
      <c r="J13" s="189">
        <f t="shared" si="1"/>
        <v>1902320</v>
      </c>
      <c r="K13" s="14">
        <f t="shared" si="0"/>
        <v>2.7297260279574789</v>
      </c>
      <c r="M13" s="16"/>
    </row>
    <row r="14" spans="2:13" ht="29.25" customHeight="1" x14ac:dyDescent="0.3">
      <c r="B14" s="6" t="s">
        <v>56</v>
      </c>
      <c r="C14" s="188">
        <f>'APPENDIX 5'!D13</f>
        <v>29596</v>
      </c>
      <c r="D14" s="188">
        <f>'APPENDIX 6'!D13</f>
        <v>0</v>
      </c>
      <c r="E14" s="188">
        <f>'APPENDIX 11'!D13</f>
        <v>99996</v>
      </c>
      <c r="F14" s="188">
        <f>'APPENDIX 7'!D13</f>
        <v>472347</v>
      </c>
      <c r="G14" s="188">
        <f>'APPENDIX 8'!D13</f>
        <v>3189</v>
      </c>
      <c r="H14" s="188">
        <f>'APPENDIX 10'!D13</f>
        <v>0</v>
      </c>
      <c r="I14" s="188">
        <f>'APPENDIX 9'!D13</f>
        <v>0</v>
      </c>
      <c r="J14" s="189">
        <f t="shared" si="1"/>
        <v>605128</v>
      </c>
      <c r="K14" s="14">
        <f t="shared" si="0"/>
        <v>0.86832586097284004</v>
      </c>
      <c r="M14" s="16"/>
    </row>
    <row r="15" spans="2:13" ht="29.25" customHeight="1" x14ac:dyDescent="0.3">
      <c r="B15" s="6" t="s">
        <v>57</v>
      </c>
      <c r="C15" s="188">
        <f>'APPENDIX 5'!D14</f>
        <v>2169415</v>
      </c>
      <c r="D15" s="188">
        <f>'APPENDIX 6'!D14</f>
        <v>525987</v>
      </c>
      <c r="E15" s="188">
        <f>'APPENDIX 11'!D14</f>
        <v>6333248</v>
      </c>
      <c r="F15" s="188">
        <f>'APPENDIX 7'!D14</f>
        <v>293379</v>
      </c>
      <c r="G15" s="188">
        <f>'APPENDIX 8'!D14</f>
        <v>171874</v>
      </c>
      <c r="H15" s="188">
        <f>'APPENDIX 10'!D14</f>
        <v>0</v>
      </c>
      <c r="I15" s="188">
        <f>'APPENDIX 9'!D14</f>
        <v>21942</v>
      </c>
      <c r="J15" s="189">
        <f t="shared" si="1"/>
        <v>9515845</v>
      </c>
      <c r="K15" s="14">
        <f t="shared" si="0"/>
        <v>13.654721484560451</v>
      </c>
      <c r="M15" s="16"/>
    </row>
    <row r="16" spans="2:13" ht="29.25" customHeight="1" x14ac:dyDescent="0.3">
      <c r="B16" s="6" t="s">
        <v>58</v>
      </c>
      <c r="C16" s="188">
        <f>'APPENDIX 5'!D15</f>
        <v>2728838</v>
      </c>
      <c r="D16" s="188">
        <f>'APPENDIX 6'!D15</f>
        <v>923785</v>
      </c>
      <c r="E16" s="188">
        <f>'APPENDIX 11'!D15</f>
        <v>6004534</v>
      </c>
      <c r="F16" s="188">
        <f>'APPENDIX 7'!D15</f>
        <v>813412</v>
      </c>
      <c r="G16" s="188">
        <f>'APPENDIX 8'!D15</f>
        <v>97292</v>
      </c>
      <c r="H16" s="188">
        <f>'APPENDIX 10'!D15</f>
        <v>0</v>
      </c>
      <c r="I16" s="188">
        <f>'APPENDIX 9'!D15</f>
        <v>0</v>
      </c>
      <c r="J16" s="189">
        <f t="shared" si="1"/>
        <v>10567861</v>
      </c>
      <c r="K16" s="14">
        <f t="shared" si="0"/>
        <v>15.164307388629016</v>
      </c>
      <c r="M16" s="16"/>
    </row>
    <row r="17" spans="2:16" ht="29.25" customHeight="1" x14ac:dyDescent="0.3">
      <c r="B17" s="6" t="s">
        <v>59</v>
      </c>
      <c r="C17" s="188">
        <f>'APPENDIX 5'!D16</f>
        <v>1110235</v>
      </c>
      <c r="D17" s="188">
        <f>'APPENDIX 6'!D16</f>
        <v>348381</v>
      </c>
      <c r="E17" s="188">
        <f>'APPENDIX 11'!D16</f>
        <v>2060232</v>
      </c>
      <c r="F17" s="188">
        <f>'APPENDIX 7'!D16</f>
        <v>43314</v>
      </c>
      <c r="G17" s="188">
        <f>'APPENDIX 8'!D16</f>
        <v>0</v>
      </c>
      <c r="H17" s="188">
        <f>'APPENDIX 10'!D16</f>
        <v>0</v>
      </c>
      <c r="I17" s="188">
        <f>'APPENDIX 9'!D16</f>
        <v>0</v>
      </c>
      <c r="J17" s="189">
        <f t="shared" si="1"/>
        <v>3562162</v>
      </c>
      <c r="K17" s="14">
        <f t="shared" si="0"/>
        <v>5.1115092766732557</v>
      </c>
      <c r="M17" s="16"/>
    </row>
    <row r="18" spans="2:16" ht="29.25" customHeight="1" x14ac:dyDescent="0.3">
      <c r="B18" s="6" t="s">
        <v>133</v>
      </c>
      <c r="C18" s="188">
        <f>'APPENDIX 5'!D17</f>
        <v>36016</v>
      </c>
      <c r="D18" s="188">
        <f>'APPENDIX 6'!D17</f>
        <v>181844</v>
      </c>
      <c r="E18" s="188">
        <f>'APPENDIX 11'!D17</f>
        <v>57077</v>
      </c>
      <c r="F18" s="188">
        <f>'APPENDIX 7'!D17</f>
        <v>20298</v>
      </c>
      <c r="G18" s="188">
        <f>'APPENDIX 8'!D17</f>
        <v>229239</v>
      </c>
      <c r="H18" s="188">
        <f>'APPENDIX 10'!D17</f>
        <v>0</v>
      </c>
      <c r="I18" s="188">
        <f>'APPENDIX 9'!D17</f>
        <v>0</v>
      </c>
      <c r="J18" s="189">
        <f t="shared" si="1"/>
        <v>524474</v>
      </c>
      <c r="K18" s="14">
        <f t="shared" si="0"/>
        <v>0.75259174523054517</v>
      </c>
      <c r="M18" s="16"/>
    </row>
    <row r="19" spans="2:16" ht="29.25" customHeight="1" x14ac:dyDescent="0.3">
      <c r="B19" s="6" t="s">
        <v>138</v>
      </c>
      <c r="C19" s="188">
        <f>'APPENDIX 5'!D19</f>
        <v>999739</v>
      </c>
      <c r="D19" s="188">
        <f>'APPENDIX 6'!D19</f>
        <v>24906</v>
      </c>
      <c r="E19" s="188">
        <f>'APPENDIX 11'!D19</f>
        <v>1123798</v>
      </c>
      <c r="F19" s="188">
        <f>'APPENDIX 7'!D19</f>
        <v>506619</v>
      </c>
      <c r="G19" s="188">
        <f>'APPENDIX 8'!D19</f>
        <v>424553</v>
      </c>
      <c r="H19" s="188">
        <f>'APPENDIX 10'!D19</f>
        <v>0</v>
      </c>
      <c r="I19" s="188">
        <f>'APPENDIX 9'!D19</f>
        <v>828112</v>
      </c>
      <c r="J19" s="189">
        <f t="shared" si="1"/>
        <v>3907727</v>
      </c>
      <c r="K19" s="14">
        <f t="shared" si="0"/>
        <v>5.6073763100068312</v>
      </c>
      <c r="M19" s="16"/>
    </row>
    <row r="20" spans="2:16" ht="29.25" customHeight="1" x14ac:dyDescent="0.3">
      <c r="B20" s="6" t="s">
        <v>261</v>
      </c>
      <c r="C20" s="188">
        <f>'APPENDIX 5'!D18</f>
        <v>0</v>
      </c>
      <c r="D20" s="188">
        <f>'APPENDIX 6'!D18</f>
        <v>0</v>
      </c>
      <c r="E20" s="188">
        <f>'APPENDIX 11'!D18</f>
        <v>0</v>
      </c>
      <c r="F20" s="188">
        <f>'APPENDIX 7'!D18</f>
        <v>0</v>
      </c>
      <c r="G20" s="188">
        <f>'APPENDIX 8'!D18</f>
        <v>293731</v>
      </c>
      <c r="H20" s="188">
        <f>'APPENDIX 10'!D18</f>
        <v>0</v>
      </c>
      <c r="I20" s="188">
        <f>'APPENDIX 9'!D18</f>
        <v>0</v>
      </c>
      <c r="J20" s="189">
        <f t="shared" ref="J20" si="2">SUM(C20:I20)</f>
        <v>293731</v>
      </c>
      <c r="K20" s="14">
        <f>'APPENDIX 5'!L18</f>
        <v>0</v>
      </c>
      <c r="M20" s="16"/>
    </row>
    <row r="21" spans="2:16" ht="29.25" customHeight="1" x14ac:dyDescent="0.3">
      <c r="B21" s="6" t="s">
        <v>35</v>
      </c>
      <c r="C21" s="188">
        <f>'APPENDIX 5'!D20</f>
        <v>1059789</v>
      </c>
      <c r="D21" s="188">
        <f>'APPENDIX 6'!D20</f>
        <v>1035897</v>
      </c>
      <c r="E21" s="188">
        <f>'APPENDIX 11'!D20</f>
        <v>232111</v>
      </c>
      <c r="F21" s="188">
        <f>'APPENDIX 7'!D20</f>
        <v>252800</v>
      </c>
      <c r="G21" s="188">
        <f>'APPENDIX 8'!D20</f>
        <v>140695</v>
      </c>
      <c r="H21" s="188">
        <f>'APPENDIX 10'!D20</f>
        <v>0</v>
      </c>
      <c r="I21" s="188">
        <f>'APPENDIX 9'!D20</f>
        <v>5624</v>
      </c>
      <c r="J21" s="189">
        <f t="shared" si="1"/>
        <v>2726916</v>
      </c>
      <c r="K21" s="14">
        <f t="shared" ref="K21:K31" si="3">IFERROR(J21/$J$32,0)*100</f>
        <v>3.9129765661159515</v>
      </c>
      <c r="M21" s="16"/>
    </row>
    <row r="22" spans="2:16" ht="29.25" customHeight="1" x14ac:dyDescent="0.3">
      <c r="B22" s="166" t="s">
        <v>198</v>
      </c>
      <c r="C22" s="188">
        <f>'APPENDIX 5'!D21</f>
        <v>67414</v>
      </c>
      <c r="D22" s="188">
        <f>'APPENDIX 6'!D21</f>
        <v>0</v>
      </c>
      <c r="E22" s="188">
        <f>'APPENDIX 11'!D21</f>
        <v>0</v>
      </c>
      <c r="F22" s="188">
        <f>'APPENDIX 7'!D21</f>
        <v>99934</v>
      </c>
      <c r="G22" s="188">
        <f>'APPENDIX 8'!D21</f>
        <v>30197</v>
      </c>
      <c r="H22" s="188">
        <f>'APPENDIX 10'!D21</f>
        <v>0</v>
      </c>
      <c r="I22" s="188">
        <f>'APPENDIX 9'!D21</f>
        <v>7487</v>
      </c>
      <c r="J22" s="189">
        <f t="shared" si="1"/>
        <v>205032</v>
      </c>
      <c r="K22" s="14">
        <f t="shared" si="3"/>
        <v>0.29420980011994713</v>
      </c>
      <c r="M22" s="16"/>
    </row>
    <row r="23" spans="2:16" ht="29.25" customHeight="1" x14ac:dyDescent="0.3">
      <c r="B23" s="6" t="s">
        <v>60</v>
      </c>
      <c r="C23" s="188">
        <f>'APPENDIX 5'!D22</f>
        <v>718829</v>
      </c>
      <c r="D23" s="188">
        <f>'APPENDIX 6'!D22</f>
        <v>0</v>
      </c>
      <c r="E23" s="188">
        <f>'APPENDIX 11'!D22</f>
        <v>0</v>
      </c>
      <c r="F23" s="188">
        <f>'APPENDIX 7'!D22</f>
        <v>264755</v>
      </c>
      <c r="G23" s="188">
        <f>'APPENDIX 8'!D22</f>
        <v>0</v>
      </c>
      <c r="H23" s="188">
        <f>'APPENDIX 10'!D22</f>
        <v>0</v>
      </c>
      <c r="I23" s="188">
        <f>'APPENDIX 9'!D22</f>
        <v>632986</v>
      </c>
      <c r="J23" s="189">
        <f t="shared" si="1"/>
        <v>1616570</v>
      </c>
      <c r="K23" s="14">
        <f t="shared" si="3"/>
        <v>2.3196902755662672</v>
      </c>
      <c r="M23" s="16"/>
    </row>
    <row r="24" spans="2:16" ht="29.25" customHeight="1" x14ac:dyDescent="0.3">
      <c r="B24" s="6" t="s">
        <v>61</v>
      </c>
      <c r="C24" s="188">
        <f>'APPENDIX 5'!D23</f>
        <v>624448</v>
      </c>
      <c r="D24" s="188">
        <f>'APPENDIX 6'!D23</f>
        <v>17410</v>
      </c>
      <c r="E24" s="188">
        <f>'APPENDIX 11'!D23</f>
        <v>260159</v>
      </c>
      <c r="F24" s="188">
        <f>'APPENDIX 7'!D23</f>
        <v>315573</v>
      </c>
      <c r="G24" s="188">
        <f>'APPENDIX 8'!D23</f>
        <v>601648</v>
      </c>
      <c r="H24" s="188">
        <f>'APPENDIX 10'!D23</f>
        <v>0</v>
      </c>
      <c r="I24" s="188">
        <f>'APPENDIX 9'!D23</f>
        <v>63115</v>
      </c>
      <c r="J24" s="189">
        <f t="shared" si="1"/>
        <v>1882353</v>
      </c>
      <c r="K24" s="14">
        <f t="shared" si="3"/>
        <v>2.7010744658647567</v>
      </c>
      <c r="M24" s="16"/>
    </row>
    <row r="25" spans="2:16" ht="29.25" customHeight="1" x14ac:dyDescent="0.3">
      <c r="B25" s="6" t="s">
        <v>136</v>
      </c>
      <c r="C25" s="188">
        <f>'APPENDIX 5'!D24</f>
        <v>183669</v>
      </c>
      <c r="D25" s="188">
        <f>'APPENDIX 6'!D24</f>
        <v>0</v>
      </c>
      <c r="E25" s="188">
        <f>'APPENDIX 11'!D24</f>
        <v>13342</v>
      </c>
      <c r="F25" s="188">
        <f>'APPENDIX 7'!D24</f>
        <v>80228</v>
      </c>
      <c r="G25" s="188">
        <f>'APPENDIX 8'!D24</f>
        <v>194495</v>
      </c>
      <c r="H25" s="188">
        <f>'APPENDIX 10'!D24</f>
        <v>0</v>
      </c>
      <c r="I25" s="188">
        <f>'APPENDIX 9'!D24</f>
        <v>0</v>
      </c>
      <c r="J25" s="189">
        <f t="shared" si="1"/>
        <v>471734</v>
      </c>
      <c r="K25" s="14">
        <f t="shared" si="3"/>
        <v>0.67691270557660821</v>
      </c>
      <c r="M25" s="16"/>
    </row>
    <row r="26" spans="2:16" ht="29.25" customHeight="1" x14ac:dyDescent="0.3">
      <c r="B26" s="6" t="s">
        <v>137</v>
      </c>
      <c r="C26" s="188">
        <f>'APPENDIX 5'!D25</f>
        <v>23614</v>
      </c>
      <c r="D26" s="188">
        <f>'APPENDIX 6'!D25</f>
        <v>0</v>
      </c>
      <c r="E26" s="188">
        <f>'APPENDIX 11'!D25</f>
        <v>21604</v>
      </c>
      <c r="F26" s="188">
        <f>'APPENDIX 7'!D25</f>
        <v>5274</v>
      </c>
      <c r="G26" s="188">
        <f>'APPENDIX 8'!D25</f>
        <v>26</v>
      </c>
      <c r="H26" s="188">
        <f>'APPENDIX 10'!D25</f>
        <v>0</v>
      </c>
      <c r="I26" s="188">
        <f>'APPENDIX 9'!D25</f>
        <v>0</v>
      </c>
      <c r="J26" s="189">
        <f t="shared" si="1"/>
        <v>50518</v>
      </c>
      <c r="K26" s="14">
        <f t="shared" si="3"/>
        <v>7.2490590163776819E-2</v>
      </c>
      <c r="M26" s="16"/>
    </row>
    <row r="27" spans="2:16" ht="29.25" customHeight="1" x14ac:dyDescent="0.3">
      <c r="B27" s="6" t="s">
        <v>154</v>
      </c>
      <c r="C27" s="188">
        <f>'APPENDIX 5'!D26</f>
        <v>1484942</v>
      </c>
      <c r="D27" s="188">
        <f>'APPENDIX 6'!D26</f>
        <v>395776</v>
      </c>
      <c r="E27" s="188">
        <f>'APPENDIX 11'!D26</f>
        <v>146469</v>
      </c>
      <c r="F27" s="188">
        <f>'APPENDIX 7'!D26</f>
        <v>533081</v>
      </c>
      <c r="G27" s="188">
        <f>'APPENDIX 8'!D26</f>
        <v>441846</v>
      </c>
      <c r="H27" s="188">
        <f>'APPENDIX 10'!D26</f>
        <v>0</v>
      </c>
      <c r="I27" s="188">
        <f>'APPENDIX 9'!D26</f>
        <v>500636</v>
      </c>
      <c r="J27" s="189">
        <f t="shared" si="1"/>
        <v>3502750</v>
      </c>
      <c r="K27" s="14">
        <f t="shared" si="3"/>
        <v>5.0262562788742482</v>
      </c>
      <c r="M27" s="16"/>
    </row>
    <row r="28" spans="2:16" ht="29.25" customHeight="1" x14ac:dyDescent="0.3">
      <c r="B28" s="6" t="s">
        <v>38</v>
      </c>
      <c r="C28" s="188">
        <f>'APPENDIX 5'!D27</f>
        <v>0</v>
      </c>
      <c r="D28" s="188">
        <f>'APPENDIX 6'!D27</f>
        <v>0</v>
      </c>
      <c r="E28" s="188">
        <f>'APPENDIX 11'!D27</f>
        <v>0</v>
      </c>
      <c r="F28" s="188">
        <f>'APPENDIX 7'!D27</f>
        <v>1663</v>
      </c>
      <c r="G28" s="188">
        <f>'APPENDIX 8'!D27</f>
        <v>6897</v>
      </c>
      <c r="H28" s="188">
        <f>'APPENDIX 10'!D27</f>
        <v>0</v>
      </c>
      <c r="I28" s="188">
        <f>'APPENDIX 9'!D27</f>
        <v>0</v>
      </c>
      <c r="J28" s="189">
        <f t="shared" si="1"/>
        <v>8560</v>
      </c>
      <c r="K28" s="14">
        <f t="shared" si="3"/>
        <v>1.228313574967199E-2</v>
      </c>
      <c r="M28" s="16"/>
    </row>
    <row r="29" spans="2:16" ht="29.25" customHeight="1" x14ac:dyDescent="0.3">
      <c r="B29" s="6" t="s">
        <v>62</v>
      </c>
      <c r="C29" s="188">
        <f>'APPENDIX 5'!D28</f>
        <v>11004</v>
      </c>
      <c r="D29" s="188">
        <f>'APPENDIX 6'!D28</f>
        <v>19911</v>
      </c>
      <c r="E29" s="188">
        <f>'APPENDIX 11'!D28</f>
        <v>251006</v>
      </c>
      <c r="F29" s="188">
        <f>'APPENDIX 7'!D28</f>
        <v>194632</v>
      </c>
      <c r="G29" s="188">
        <f>'APPENDIX 8'!D28</f>
        <v>0</v>
      </c>
      <c r="H29" s="188">
        <f>'APPENDIX 10'!D28</f>
        <v>0</v>
      </c>
      <c r="I29" s="188">
        <f>'APPENDIX 9'!D28</f>
        <v>122350</v>
      </c>
      <c r="J29" s="189">
        <f t="shared" si="1"/>
        <v>598903</v>
      </c>
      <c r="K29" s="14">
        <f t="shared" si="3"/>
        <v>0.85939332358479015</v>
      </c>
      <c r="M29" s="16"/>
    </row>
    <row r="30" spans="2:16" ht="29.25" customHeight="1" x14ac:dyDescent="0.3">
      <c r="B30" s="6" t="s">
        <v>63</v>
      </c>
      <c r="C30" s="188">
        <f>'APPENDIX 5'!D29</f>
        <v>19064</v>
      </c>
      <c r="D30" s="188">
        <f>'APPENDIX 6'!D29</f>
        <v>0</v>
      </c>
      <c r="E30" s="188">
        <f>'APPENDIX 11'!D29</f>
        <v>0</v>
      </c>
      <c r="F30" s="188">
        <f>'APPENDIX 7'!D29</f>
        <v>23703</v>
      </c>
      <c r="G30" s="188">
        <f>'APPENDIX 8'!D29</f>
        <v>0</v>
      </c>
      <c r="H30" s="188">
        <f>'APPENDIX 10'!D29</f>
        <v>0</v>
      </c>
      <c r="I30" s="188">
        <f>'APPENDIX 9'!D29</f>
        <v>0</v>
      </c>
      <c r="J30" s="189">
        <f t="shared" si="1"/>
        <v>42767</v>
      </c>
      <c r="K30" s="14">
        <f t="shared" si="3"/>
        <v>6.1368325538110044E-2</v>
      </c>
      <c r="M30" s="16"/>
    </row>
    <row r="31" spans="2:16" ht="29.25" customHeight="1" x14ac:dyDescent="0.3">
      <c r="B31" s="6" t="s">
        <v>64</v>
      </c>
      <c r="C31" s="188">
        <f>'APPENDIX 5'!D30</f>
        <v>590588</v>
      </c>
      <c r="D31" s="188">
        <f>'APPENDIX 6'!D30</f>
        <v>0</v>
      </c>
      <c r="E31" s="188">
        <f>'APPENDIX 11'!D30</f>
        <v>526212</v>
      </c>
      <c r="F31" s="188">
        <f>'APPENDIX 7'!D30</f>
        <v>386939</v>
      </c>
      <c r="G31" s="188">
        <f>'APPENDIX 8'!D30</f>
        <v>282938</v>
      </c>
      <c r="H31" s="188">
        <f>'APPENDIX 10'!D30</f>
        <v>0</v>
      </c>
      <c r="I31" s="188">
        <f>'APPENDIX 9'!D30</f>
        <v>41489</v>
      </c>
      <c r="J31" s="189">
        <f t="shared" si="1"/>
        <v>1828166</v>
      </c>
      <c r="K31" s="14">
        <f t="shared" si="3"/>
        <v>2.62331905968865</v>
      </c>
      <c r="M31" s="16"/>
    </row>
    <row r="32" spans="2:16" s="8" customFormat="1" ht="29.25" customHeight="1" x14ac:dyDescent="0.3">
      <c r="B32" s="58" t="s">
        <v>45</v>
      </c>
      <c r="C32" s="190">
        <f t="shared" ref="C32:K32" si="4">SUM(C7:C31)</f>
        <v>20252669</v>
      </c>
      <c r="D32" s="190">
        <f t="shared" si="4"/>
        <v>5869638</v>
      </c>
      <c r="E32" s="190">
        <f t="shared" si="4"/>
        <v>26852137</v>
      </c>
      <c r="F32" s="190">
        <f t="shared" si="4"/>
        <v>6537349</v>
      </c>
      <c r="G32" s="190">
        <f t="shared" si="4"/>
        <v>7441603</v>
      </c>
      <c r="H32" s="190">
        <f t="shared" si="4"/>
        <v>0</v>
      </c>
      <c r="I32" s="190">
        <f t="shared" si="4"/>
        <v>2735649</v>
      </c>
      <c r="J32" s="190">
        <f t="shared" si="4"/>
        <v>69689045</v>
      </c>
      <c r="K32" s="190">
        <f t="shared" si="4"/>
        <v>99.578511945457166</v>
      </c>
      <c r="L32" s="4"/>
      <c r="M32" s="16"/>
      <c r="N32" s="4"/>
      <c r="O32" s="4"/>
      <c r="P32" s="4"/>
    </row>
    <row r="33" spans="2:16" s="8" customFormat="1" ht="29.25" customHeight="1" x14ac:dyDescent="0.3">
      <c r="B33" s="252" t="s">
        <v>46</v>
      </c>
      <c r="C33" s="253"/>
      <c r="D33" s="253"/>
      <c r="E33" s="253"/>
      <c r="F33" s="253"/>
      <c r="G33" s="253"/>
      <c r="H33" s="253"/>
      <c r="I33" s="253"/>
      <c r="J33" s="253"/>
      <c r="K33" s="254"/>
      <c r="L33" s="4"/>
      <c r="M33" s="16"/>
      <c r="N33" s="4"/>
      <c r="O33" s="4"/>
      <c r="P33" s="4"/>
    </row>
    <row r="34" spans="2:16" ht="29.25" customHeight="1" x14ac:dyDescent="0.3">
      <c r="B34" s="6" t="s">
        <v>47</v>
      </c>
      <c r="C34" s="188">
        <f>'APPENDIX 5'!D33</f>
        <v>2222</v>
      </c>
      <c r="D34" s="188">
        <f>'APPENDIX 6'!D33</f>
        <v>0</v>
      </c>
      <c r="E34" s="188">
        <f>'APPENDIX 11'!D33</f>
        <v>0</v>
      </c>
      <c r="F34" s="188">
        <f>'APPENDIX 7'!D33</f>
        <v>158631</v>
      </c>
      <c r="G34" s="188">
        <f>'APPENDIX 8'!D33</f>
        <v>0</v>
      </c>
      <c r="H34" s="188">
        <f>'APPENDIX 10'!D33</f>
        <v>0</v>
      </c>
      <c r="I34" s="188">
        <f>'APPENDIX 9'!D33</f>
        <v>0</v>
      </c>
      <c r="J34" s="189">
        <f>SUM(C34:I34)</f>
        <v>160853</v>
      </c>
      <c r="K34" s="14">
        <f>IFERROR(J34/$J$37,0)*100</f>
        <v>7.474769348301491</v>
      </c>
      <c r="M34" s="16"/>
    </row>
    <row r="35" spans="2:16" ht="29.25" customHeight="1" x14ac:dyDescent="0.3">
      <c r="B35" s="6" t="s">
        <v>79</v>
      </c>
      <c r="C35" s="188">
        <f>'APPENDIX 5'!D34</f>
        <v>33875</v>
      </c>
      <c r="D35" s="188">
        <f>'APPENDIX 6'!D34</f>
        <v>0</v>
      </c>
      <c r="E35" s="188">
        <f>'APPENDIX 11'!D34</f>
        <v>0</v>
      </c>
      <c r="F35" s="188">
        <f>'APPENDIX 7'!D34</f>
        <v>867644</v>
      </c>
      <c r="G35" s="188">
        <f>'APPENDIX 8'!D34</f>
        <v>0</v>
      </c>
      <c r="H35" s="188">
        <f>'APPENDIX 10'!D34</f>
        <v>0</v>
      </c>
      <c r="I35" s="188">
        <f>'APPENDIX 9'!D34</f>
        <v>0</v>
      </c>
      <c r="J35" s="189">
        <f t="shared" ref="J35:J36" si="5">SUM(C35:I35)</f>
        <v>901519</v>
      </c>
      <c r="K35" s="14">
        <f t="shared" ref="K35:K36" si="6">IFERROR(J35/$J$37,0)*100</f>
        <v>41.893198063520181</v>
      </c>
      <c r="M35" s="16"/>
    </row>
    <row r="36" spans="2:16" ht="29.25" customHeight="1" x14ac:dyDescent="0.3">
      <c r="B36" s="6" t="s">
        <v>48</v>
      </c>
      <c r="C36" s="188">
        <f>'APPENDIX 5'!D35</f>
        <v>108957</v>
      </c>
      <c r="D36" s="188">
        <f>'APPENDIX 6'!D35</f>
        <v>0</v>
      </c>
      <c r="E36" s="188">
        <f>'APPENDIX 11'!D35</f>
        <v>0</v>
      </c>
      <c r="F36" s="188">
        <f>'APPENDIX 7'!D35</f>
        <v>980617</v>
      </c>
      <c r="G36" s="188">
        <f>'APPENDIX 8'!D35</f>
        <v>0</v>
      </c>
      <c r="H36" s="188">
        <f>'APPENDIX 10'!D35</f>
        <v>0</v>
      </c>
      <c r="I36" s="188">
        <f>'APPENDIX 9'!D35</f>
        <v>0</v>
      </c>
      <c r="J36" s="189">
        <f t="shared" si="5"/>
        <v>1089574</v>
      </c>
      <c r="K36" s="14">
        <f t="shared" si="6"/>
        <v>50.632032588178333</v>
      </c>
      <c r="M36" s="16"/>
    </row>
    <row r="37" spans="2:16" s="8" customFormat="1" ht="29.25" customHeight="1" x14ac:dyDescent="0.3">
      <c r="B37" s="58" t="s">
        <v>45</v>
      </c>
      <c r="C37" s="191">
        <f>SUM(C34:C36)</f>
        <v>145054</v>
      </c>
      <c r="D37" s="181">
        <f t="shared" ref="D37:J37" si="7">SUM(D34:D36)</f>
        <v>0</v>
      </c>
      <c r="E37" s="181">
        <f t="shared" si="7"/>
        <v>0</v>
      </c>
      <c r="F37" s="181">
        <f t="shared" si="7"/>
        <v>2006892</v>
      </c>
      <c r="G37" s="181">
        <f t="shared" si="7"/>
        <v>0</v>
      </c>
      <c r="H37" s="181">
        <f t="shared" si="7"/>
        <v>0</v>
      </c>
      <c r="I37" s="181">
        <f t="shared" si="7"/>
        <v>0</v>
      </c>
      <c r="J37" s="181">
        <f t="shared" si="7"/>
        <v>2151946</v>
      </c>
      <c r="K37" s="192">
        <f>SUM(K34:K36)</f>
        <v>100</v>
      </c>
      <c r="L37" s="4"/>
      <c r="M37" s="16"/>
      <c r="N37" s="4"/>
      <c r="O37" s="4"/>
      <c r="P37" s="4"/>
    </row>
    <row r="38" spans="2:16" ht="18" customHeight="1" x14ac:dyDescent="0.3">
      <c r="B38" s="255" t="s">
        <v>50</v>
      </c>
      <c r="C38" s="255"/>
      <c r="D38" s="255"/>
      <c r="E38" s="255"/>
      <c r="F38" s="255"/>
      <c r="G38" s="255"/>
      <c r="H38" s="255"/>
      <c r="I38" s="255"/>
      <c r="J38" s="255"/>
      <c r="K38" s="255"/>
    </row>
    <row r="39" spans="2:16" s="17" customFormat="1" ht="18" customHeight="1" x14ac:dyDescent="0.3">
      <c r="L39" s="4"/>
      <c r="M39" s="4"/>
      <c r="N39" s="4"/>
      <c r="O39" s="4"/>
      <c r="P39" s="4"/>
    </row>
  </sheetData>
  <sheetProtection algorithmName="SHA-512" hashValue="XXioEZkXMzPi8YSRDNuLnifIZ+PekDxnvvFkQ5rjAkUVr79Mlj5PAshCdsalT7rxEW/VEjmBL7yZrNnuhwr3AQ==" saltValue="n9kxNLS08ja1h5UOxijz/Q==" spinCount="100000" sheet="1" objects="1" scenarios="1"/>
  <mergeCells count="4">
    <mergeCell ref="B4:K4"/>
    <mergeCell ref="B33:K33"/>
    <mergeCell ref="B38:K38"/>
    <mergeCell ref="B6:K6"/>
  </mergeCells>
  <pageMargins left="0.7" right="0.7" top="0.75" bottom="0.75" header="0.3" footer="0.3"/>
  <pageSetup paperSize="9" scale="45" orientation="landscape" r:id="rId1"/>
  <ignoredErrors>
    <ignoredError sqref="K20"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2D050"/>
    <pageSetUpPr fitToPage="1"/>
  </sheetPr>
  <dimension ref="A2:K37"/>
  <sheetViews>
    <sheetView showGridLines="0" zoomScale="80" zoomScaleNormal="80" workbookViewId="0">
      <selection activeCell="E16" sqref="E16"/>
    </sheetView>
  </sheetViews>
  <sheetFormatPr defaultColWidth="9.453125" defaultRowHeight="14" x14ac:dyDescent="0.3"/>
  <cols>
    <col min="1" max="1" width="16.54296875" style="4" customWidth="1"/>
    <col min="2" max="2" width="56.54296875" style="4" customWidth="1"/>
    <col min="3" max="10" width="25.453125" style="4" customWidth="1"/>
    <col min="11" max="11" width="11.54296875" style="4" bestFit="1" customWidth="1"/>
    <col min="12" max="16384" width="9.453125" style="4"/>
  </cols>
  <sheetData>
    <row r="2" spans="2:10" ht="6.75" customHeight="1" x14ac:dyDescent="0.3"/>
    <row r="3" spans="2:10" ht="21" customHeight="1" x14ac:dyDescent="0.35">
      <c r="B3" s="259" t="s">
        <v>290</v>
      </c>
      <c r="C3" s="259"/>
      <c r="D3" s="259"/>
      <c r="E3" s="259"/>
      <c r="F3" s="259"/>
      <c r="G3" s="259"/>
      <c r="H3" s="259"/>
      <c r="I3" s="259"/>
      <c r="J3" s="259"/>
    </row>
    <row r="4" spans="2:10" ht="39" customHeight="1" x14ac:dyDescent="0.3">
      <c r="B4" s="60" t="s">
        <v>0</v>
      </c>
      <c r="C4" s="66" t="s">
        <v>80</v>
      </c>
      <c r="D4" s="66" t="s">
        <v>81</v>
      </c>
      <c r="E4" s="66" t="s">
        <v>159</v>
      </c>
      <c r="F4" s="66" t="s">
        <v>82</v>
      </c>
      <c r="G4" s="66" t="s">
        <v>83</v>
      </c>
      <c r="H4" s="66" t="s">
        <v>140</v>
      </c>
      <c r="I4" s="66" t="s">
        <v>160</v>
      </c>
      <c r="J4" s="66" t="s">
        <v>84</v>
      </c>
    </row>
    <row r="5" spans="2:10" ht="27.75" customHeight="1" x14ac:dyDescent="0.3">
      <c r="B5" s="256" t="s">
        <v>16</v>
      </c>
      <c r="C5" s="257"/>
      <c r="D5" s="257"/>
      <c r="E5" s="257"/>
      <c r="F5" s="257"/>
      <c r="G5" s="257"/>
      <c r="H5" s="257"/>
      <c r="I5" s="257"/>
      <c r="J5" s="258"/>
    </row>
    <row r="6" spans="2:10" ht="27.75" customHeight="1" x14ac:dyDescent="0.3">
      <c r="B6" s="13" t="s">
        <v>153</v>
      </c>
      <c r="C6" s="184">
        <f>IFERROR(('APPENDIX 3'!C9/'APPENDIX 3'!C$32)*100,0)</f>
        <v>31.920326155530415</v>
      </c>
      <c r="D6" s="184">
        <f>IFERROR(('APPENDIX 3'!D9/'APPENDIX 3'!D$32)*100,0)</f>
        <v>35.654311219874209</v>
      </c>
      <c r="E6" s="184">
        <f>IFERROR(('APPENDIX 3'!E9/'APPENDIX 3'!E$32)*100,0)</f>
        <v>25.589970734917671</v>
      </c>
      <c r="F6" s="184">
        <f>IFERROR(('APPENDIX 3'!F9/'APPENDIX 3'!F$32)*100,0)</f>
        <v>7.9313495424521472</v>
      </c>
      <c r="G6" s="184">
        <f>IFERROR(('APPENDIX 3'!G9/'APPENDIX 3'!G$32)*100,0)</f>
        <v>14.853090120502262</v>
      </c>
      <c r="H6" s="184">
        <f>IFERROR(('APPENDIX 3'!H9/'APPENDIX 3'!H$32)*100,0)</f>
        <v>0</v>
      </c>
      <c r="I6" s="184">
        <f>IFERROR(('APPENDIX 3'!I9/'APPENDIX 3'!I$32)*100,0)</f>
        <v>18.708796340466193</v>
      </c>
      <c r="J6" s="185">
        <f>IFERROR(('APPENDIX 3'!J9/'APPENDIX 3'!J$32)*100,0)</f>
        <v>25.204199598373027</v>
      </c>
    </row>
    <row r="7" spans="2:10" ht="27.75" customHeight="1" x14ac:dyDescent="0.3">
      <c r="B7" s="13" t="s">
        <v>58</v>
      </c>
      <c r="C7" s="184">
        <f>IFERROR(('APPENDIX 3'!C16/'APPENDIX 3'!C$32)*100,0)</f>
        <v>13.473967307716331</v>
      </c>
      <c r="D7" s="184">
        <f>IFERROR(('APPENDIX 3'!D16/'APPENDIX 3'!D$32)*100,0)</f>
        <v>15.738364103544376</v>
      </c>
      <c r="E7" s="184">
        <f>IFERROR(('APPENDIX 3'!E16/'APPENDIX 3'!E$32)*100,0)</f>
        <v>22.361475364139547</v>
      </c>
      <c r="F7" s="184">
        <f>IFERROR(('APPENDIX 3'!F16/'APPENDIX 3'!F$32)*100,0)</f>
        <v>12.442535957618295</v>
      </c>
      <c r="G7" s="184">
        <f>IFERROR(('APPENDIX 3'!G16/'APPENDIX 3'!G$32)*100,0)</f>
        <v>1.3074064821786382</v>
      </c>
      <c r="H7" s="184">
        <f>IFERROR(('APPENDIX 3'!H16/'APPENDIX 3'!H$32)*100,0)</f>
        <v>0</v>
      </c>
      <c r="I7" s="184">
        <f>IFERROR(('APPENDIX 3'!I16/'APPENDIX 3'!I$32)*100,0)</f>
        <v>0</v>
      </c>
      <c r="J7" s="185">
        <f>IFERROR(('APPENDIX 3'!J16/'APPENDIX 3'!J$32)*100,0)</f>
        <v>15.164307388629016</v>
      </c>
    </row>
    <row r="8" spans="2:10" ht="27.75" customHeight="1" x14ac:dyDescent="0.3">
      <c r="B8" s="13" t="s">
        <v>57</v>
      </c>
      <c r="C8" s="184">
        <f>IFERROR(('APPENDIX 3'!C15/'APPENDIX 3'!C$32)*100,0)</f>
        <v>10.711748658905154</v>
      </c>
      <c r="D8" s="184">
        <f>IFERROR(('APPENDIX 3'!D15/'APPENDIX 3'!D$32)*100,0)</f>
        <v>8.961148881753866</v>
      </c>
      <c r="E8" s="184">
        <f>IFERROR(('APPENDIX 3'!E15/'APPENDIX 3'!E$32)*100,0)</f>
        <v>23.585638640231874</v>
      </c>
      <c r="F8" s="184">
        <f>IFERROR(('APPENDIX 3'!F15/'APPENDIX 3'!F$32)*100,0)</f>
        <v>4.4877365427484444</v>
      </c>
      <c r="G8" s="184">
        <f>IFERROR(('APPENDIX 3'!G15/'APPENDIX 3'!G$32)*100,0)</f>
        <v>2.3096367812150151</v>
      </c>
      <c r="H8" s="184">
        <f>IFERROR(('APPENDIX 3'!H15/'APPENDIX 3'!H$32)*100,0)</f>
        <v>0</v>
      </c>
      <c r="I8" s="184">
        <f>IFERROR(('APPENDIX 3'!I15/'APPENDIX 3'!I$32)*100,0)</f>
        <v>0.80207658219311018</v>
      </c>
      <c r="J8" s="185">
        <f>IFERROR(('APPENDIX 3'!J15/'APPENDIX 3'!J$32)*100,0)</f>
        <v>13.654721484560451</v>
      </c>
    </row>
    <row r="9" spans="2:10" ht="27.75" customHeight="1" x14ac:dyDescent="0.3">
      <c r="B9" s="13" t="s">
        <v>53</v>
      </c>
      <c r="C9" s="184">
        <f>IFERROR(('APPENDIX 3'!C11/'APPENDIX 3'!C$32)*100,0)</f>
        <v>3.9449565881909199</v>
      </c>
      <c r="D9" s="184">
        <f>IFERROR(('APPENDIX 3'!D11/'APPENDIX 3'!D$32)*100,0)</f>
        <v>4.8107736797397038</v>
      </c>
      <c r="E9" s="184">
        <f>IFERROR(('APPENDIX 3'!E11/'APPENDIX 3'!E$32)*100,0)</f>
        <v>2.8860608003005499</v>
      </c>
      <c r="F9" s="184">
        <f>IFERROR(('APPENDIX 3'!F11/'APPENDIX 3'!F$32)*100,0)</f>
        <v>6.1154146734402586</v>
      </c>
      <c r="G9" s="184">
        <f>IFERROR(('APPENDIX 3'!G11/'APPENDIX 3'!G$32)*100,0)</f>
        <v>35.567403958528828</v>
      </c>
      <c r="H9" s="184">
        <f>IFERROR(('APPENDIX 3'!H11/'APPENDIX 3'!H$32)*100,0)</f>
        <v>0</v>
      </c>
      <c r="I9" s="184">
        <f>IFERROR(('APPENDIX 3'!I11/'APPENDIX 3'!I$32)*100,0)</f>
        <v>0</v>
      </c>
      <c r="J9" s="185">
        <f>IFERROR(('APPENDIX 3'!J11/'APPENDIX 3'!J$32)*100,0)</f>
        <v>7.0353582833571613</v>
      </c>
    </row>
    <row r="10" spans="2:10" ht="27.75" customHeight="1" x14ac:dyDescent="0.3">
      <c r="B10" s="13" t="s">
        <v>138</v>
      </c>
      <c r="C10" s="184">
        <f>IFERROR(('APPENDIX 3'!C19/'APPENDIX 3'!C$32)*100,0)</f>
        <v>4.9363320952907488</v>
      </c>
      <c r="D10" s="184">
        <f>IFERROR(('APPENDIX 3'!D19/'APPENDIX 3'!D$32)*100,0)</f>
        <v>0.42431918288657661</v>
      </c>
      <c r="E10" s="184">
        <f>IFERROR(('APPENDIX 3'!E19/'APPENDIX 3'!E$32)*100,0)</f>
        <v>4.1851343153805596</v>
      </c>
      <c r="F10" s="184">
        <f>IFERROR(('APPENDIX 3'!F19/'APPENDIX 3'!F$32)*100,0)</f>
        <v>7.7496092070348395</v>
      </c>
      <c r="G10" s="184">
        <f>IFERROR(('APPENDIX 3'!G19/'APPENDIX 3'!G$32)*100,0)</f>
        <v>5.7051283171112459</v>
      </c>
      <c r="H10" s="184">
        <f>IFERROR(('APPENDIX 3'!H19/'APPENDIX 3'!H$32)*100,0)</f>
        <v>0</v>
      </c>
      <c r="I10" s="184">
        <f>IFERROR(('APPENDIX 3'!I19/'APPENDIX 3'!I$32)*100,0)</f>
        <v>30.27113492995629</v>
      </c>
      <c r="J10" s="185">
        <f>IFERROR(('APPENDIX 3'!J19/'APPENDIX 3'!J$32)*100,0)</f>
        <v>5.6073763100068312</v>
      </c>
    </row>
    <row r="11" spans="2:10" ht="27.75" customHeight="1" x14ac:dyDescent="0.3">
      <c r="B11" s="13" t="s">
        <v>59</v>
      </c>
      <c r="C11" s="184">
        <f>IFERROR(('APPENDIX 3'!C17/'APPENDIX 3'!C$32)*100,0)</f>
        <v>5.4819194447902149</v>
      </c>
      <c r="D11" s="184">
        <f>IFERROR(('APPENDIX 3'!D17/'APPENDIX 3'!D$32)*100,0)</f>
        <v>5.935306402200613</v>
      </c>
      <c r="E11" s="184">
        <f>IFERROR(('APPENDIX 3'!E17/'APPENDIX 3'!E$32)*100,0)</f>
        <v>7.6725066612016768</v>
      </c>
      <c r="F11" s="184">
        <f>IFERROR(('APPENDIX 3'!F17/'APPENDIX 3'!F$32)*100,0)</f>
        <v>0.66256214866301311</v>
      </c>
      <c r="G11" s="184">
        <f>IFERROR(('APPENDIX 3'!G17/'APPENDIX 3'!G$32)*100,0)</f>
        <v>0</v>
      </c>
      <c r="H11" s="184">
        <f>IFERROR(('APPENDIX 3'!H17/'APPENDIX 3'!H$32)*100,0)</f>
        <v>0</v>
      </c>
      <c r="I11" s="184">
        <f>IFERROR(('APPENDIX 3'!I17/'APPENDIX 3'!I$32)*100,0)</f>
        <v>0</v>
      </c>
      <c r="J11" s="185">
        <f>IFERROR(('APPENDIX 3'!J17/'APPENDIX 3'!J$32)*100,0)</f>
        <v>5.1115092766732557</v>
      </c>
    </row>
    <row r="12" spans="2:10" ht="27.75" customHeight="1" x14ac:dyDescent="0.3">
      <c r="B12" s="13" t="s">
        <v>154</v>
      </c>
      <c r="C12" s="184">
        <f>IFERROR(('APPENDIX 3'!C27/'APPENDIX 3'!C$32)*100,0)</f>
        <v>7.3320805272628506</v>
      </c>
      <c r="D12" s="184">
        <f>IFERROR(('APPENDIX 3'!D27/'APPENDIX 3'!D$32)*100,0)</f>
        <v>6.7427667600625458</v>
      </c>
      <c r="E12" s="184">
        <f>IFERROR(('APPENDIX 3'!E27/'APPENDIX 3'!E$32)*100,0)</f>
        <v>0.54546496615893181</v>
      </c>
      <c r="F12" s="184">
        <f>IFERROR(('APPENDIX 3'!F27/'APPENDIX 3'!F$32)*100,0)</f>
        <v>8.154391023027836</v>
      </c>
      <c r="G12" s="184">
        <f>IFERROR(('APPENDIX 3'!G27/'APPENDIX 3'!G$32)*100,0)</f>
        <v>5.9375110443274117</v>
      </c>
      <c r="H12" s="184">
        <f>IFERROR(('APPENDIX 3'!H27/'APPENDIX 3'!H$32)*100,0)</f>
        <v>0</v>
      </c>
      <c r="I12" s="184">
        <f>IFERROR(('APPENDIX 3'!I27/'APPENDIX 3'!I$32)*100,0)</f>
        <v>18.300447169940295</v>
      </c>
      <c r="J12" s="185">
        <f>IFERROR(('APPENDIX 3'!J27/'APPENDIX 3'!J$32)*100,0)</f>
        <v>5.0262562788742482</v>
      </c>
    </row>
    <row r="13" spans="2:10" ht="27.75" customHeight="1" x14ac:dyDescent="0.3">
      <c r="B13" s="13" t="s">
        <v>35</v>
      </c>
      <c r="C13" s="184">
        <f>IFERROR(('APPENDIX 3'!C21/'APPENDIX 3'!C$32)*100,0)</f>
        <v>5.2328362251908622</v>
      </c>
      <c r="D13" s="184">
        <f>IFERROR(('APPENDIX 3'!D21/'APPENDIX 3'!D$32)*100,0)</f>
        <v>17.648396715436284</v>
      </c>
      <c r="E13" s="184">
        <f>IFERROR(('APPENDIX 3'!E21/'APPENDIX 3'!E$32)*100,0)</f>
        <v>0.86440419993388229</v>
      </c>
      <c r="F13" s="184">
        <f>IFERROR(('APPENDIX 3'!F21/'APPENDIX 3'!F$32)*100,0)</f>
        <v>3.8670109244588287</v>
      </c>
      <c r="G13" s="184">
        <f>IFERROR(('APPENDIX 3'!G21/'APPENDIX 3'!G$32)*100,0)</f>
        <v>1.8906544732364787</v>
      </c>
      <c r="H13" s="184">
        <f>IFERROR(('APPENDIX 3'!H21/'APPENDIX 3'!H$32)*100,0)</f>
        <v>0</v>
      </c>
      <c r="I13" s="184">
        <f>IFERROR(('APPENDIX 3'!I21/'APPENDIX 3'!I$32)*100,0)</f>
        <v>0.2055819295530969</v>
      </c>
      <c r="J13" s="185">
        <f>IFERROR(('APPENDIX 3'!J21/'APPENDIX 3'!J$32)*100,0)</f>
        <v>3.9129765661159515</v>
      </c>
    </row>
    <row r="14" spans="2:10" ht="27.75" customHeight="1" x14ac:dyDescent="0.3">
      <c r="B14" s="13" t="s">
        <v>55</v>
      </c>
      <c r="C14" s="184">
        <f>IFERROR(('APPENDIX 3'!C13/'APPENDIX 3'!C$32)*100,0)</f>
        <v>1.070115746225843</v>
      </c>
      <c r="D14" s="184">
        <f>IFERROR(('APPENDIX 3'!D13/'APPENDIX 3'!D$32)*100,0)</f>
        <v>0</v>
      </c>
      <c r="E14" s="184">
        <f>IFERROR(('APPENDIX 3'!E13/'APPENDIX 3'!E$32)*100,0)</f>
        <v>6.1437568265050935</v>
      </c>
      <c r="F14" s="184">
        <f>IFERROR(('APPENDIX 3'!F13/'APPENDIX 3'!F$32)*100,0)</f>
        <v>0.49134595690087829</v>
      </c>
      <c r="G14" s="184">
        <f>IFERROR(('APPENDIX 3'!G13/'APPENDIX 3'!G$32)*100,0)</f>
        <v>5.0284864699178387E-2</v>
      </c>
      <c r="H14" s="184">
        <f>IFERROR(('APPENDIX 3'!H13/'APPENDIX 3'!H$32)*100,0)</f>
        <v>0</v>
      </c>
      <c r="I14" s="184">
        <f>IFERROR(('APPENDIX 3'!I13/'APPENDIX 3'!I$32)*100,0)</f>
        <v>0</v>
      </c>
      <c r="J14" s="185">
        <f>IFERROR(('APPENDIX 3'!J13/'APPENDIX 3'!J$32)*100,0)</f>
        <v>2.7297260279574789</v>
      </c>
    </row>
    <row r="15" spans="2:10" ht="27.75" customHeight="1" x14ac:dyDescent="0.3">
      <c r="B15" s="13" t="s">
        <v>61</v>
      </c>
      <c r="C15" s="184">
        <f>IFERROR(('APPENDIX 3'!C24/'APPENDIX 3'!C$32)*100,0)</f>
        <v>3.0832874422625483</v>
      </c>
      <c r="D15" s="184">
        <f>IFERROR(('APPENDIX 3'!D24/'APPENDIX 3'!D$32)*100,0)</f>
        <v>0.29661113683671803</v>
      </c>
      <c r="E15" s="184">
        <f>IFERROR(('APPENDIX 3'!E24/'APPENDIX 3'!E$32)*100,0)</f>
        <v>0.96885771139928256</v>
      </c>
      <c r="F15" s="184">
        <f>IFERROR(('APPENDIX 3'!F24/'APPENDIX 3'!F$32)*100,0)</f>
        <v>4.8272319559503405</v>
      </c>
      <c r="G15" s="184">
        <f>IFERROR(('APPENDIX 3'!G24/'APPENDIX 3'!G$32)*100,0)</f>
        <v>8.0849247131296842</v>
      </c>
      <c r="H15" s="184">
        <f>IFERROR(('APPENDIX 3'!H24/'APPENDIX 3'!H$32)*100,0)</f>
        <v>0</v>
      </c>
      <c r="I15" s="184">
        <f>IFERROR(('APPENDIX 3'!I24/'APPENDIX 3'!I$32)*100,0)</f>
        <v>2.3071307759146</v>
      </c>
      <c r="J15" s="185">
        <f>IFERROR(('APPENDIX 3'!J24/'APPENDIX 3'!J$32)*100,0)</f>
        <v>2.7010744658647567</v>
      </c>
    </row>
    <row r="16" spans="2:10" ht="27.75" customHeight="1" x14ac:dyDescent="0.3">
      <c r="B16" s="13" t="s">
        <v>144</v>
      </c>
      <c r="C16" s="184">
        <f>IFERROR(('APPENDIX 3'!C8/'APPENDIX 3'!C$32)*100,0)</f>
        <v>2.4182590452646018</v>
      </c>
      <c r="D16" s="184">
        <f>IFERROR(('APPENDIX 3'!D8/'APPENDIX 3'!D$32)*100,0)</f>
        <v>0</v>
      </c>
      <c r="E16" s="184">
        <f>IFERROR(('APPENDIX 3'!E8/'APPENDIX 3'!E$32)*100,0)</f>
        <v>0</v>
      </c>
      <c r="F16" s="184">
        <f>IFERROR(('APPENDIX 3'!F8/'APPENDIX 3'!F$32)*100,0)</f>
        <v>11.543731258649339</v>
      </c>
      <c r="G16" s="184">
        <f>IFERROR(('APPENDIX 3'!G8/'APPENDIX 3'!G$32)*100,0)</f>
        <v>8.0999617958657559</v>
      </c>
      <c r="H16" s="184">
        <f>IFERROR(('APPENDIX 3'!H8/'APPENDIX 3'!H$32)*100,0)</f>
        <v>0</v>
      </c>
      <c r="I16" s="184">
        <f>IFERROR(('APPENDIX 3'!I8/'APPENDIX 3'!I$32)*100,0)</f>
        <v>0</v>
      </c>
      <c r="J16" s="185">
        <f>IFERROR(('APPENDIX 3'!J8/'APPENDIX 3'!J$32)*100,0)</f>
        <v>2.6506074233044807</v>
      </c>
    </row>
    <row r="17" spans="2:11" ht="27.75" customHeight="1" x14ac:dyDescent="0.3">
      <c r="B17" s="13" t="s">
        <v>64</v>
      </c>
      <c r="C17" s="184">
        <f>IFERROR(('APPENDIX 3'!C31/'APPENDIX 3'!C$32)*100,0)</f>
        <v>2.9160996014895617</v>
      </c>
      <c r="D17" s="184">
        <f>IFERROR(('APPENDIX 3'!D31/'APPENDIX 3'!D$32)*100,0)</f>
        <v>0</v>
      </c>
      <c r="E17" s="184">
        <f>IFERROR(('APPENDIX 3'!E31/'APPENDIX 3'!E$32)*100,0)</f>
        <v>1.9596652586719634</v>
      </c>
      <c r="F17" s="184">
        <f>IFERROR(('APPENDIX 3'!F31/'APPENDIX 3'!F$32)*100,0)</f>
        <v>5.918897706088508</v>
      </c>
      <c r="G17" s="184">
        <f>IFERROR(('APPENDIX 3'!G31/'APPENDIX 3'!G$32)*100,0)</f>
        <v>3.8021109161561024</v>
      </c>
      <c r="H17" s="184">
        <f>IFERROR(('APPENDIX 3'!H31/'APPENDIX 3'!H$32)*100,0)</f>
        <v>0</v>
      </c>
      <c r="I17" s="184">
        <f>IFERROR(('APPENDIX 3'!I31/'APPENDIX 3'!I$32)*100,0)</f>
        <v>1.5166053832198501</v>
      </c>
      <c r="J17" s="185">
        <f>IFERROR(('APPENDIX 3'!J31/'APPENDIX 3'!J$32)*100,0)</f>
        <v>2.62331905968865</v>
      </c>
    </row>
    <row r="18" spans="2:11" ht="27.75" customHeight="1" x14ac:dyDescent="0.3">
      <c r="B18" s="13" t="s">
        <v>60</v>
      </c>
      <c r="C18" s="184">
        <f>IFERROR(('APPENDIX 3'!C23/'APPENDIX 3'!C$32)*100,0)</f>
        <v>3.5493050323391944</v>
      </c>
      <c r="D18" s="184">
        <f>IFERROR(('APPENDIX 3'!D23/'APPENDIX 3'!D$32)*100,0)</f>
        <v>0</v>
      </c>
      <c r="E18" s="184">
        <f>IFERROR(('APPENDIX 3'!E23/'APPENDIX 3'!E$32)*100,0)</f>
        <v>0</v>
      </c>
      <c r="F18" s="184">
        <f>IFERROR(('APPENDIX 3'!F23/'APPENDIX 3'!F$32)*100,0)</f>
        <v>4.049883217187884</v>
      </c>
      <c r="G18" s="184">
        <f>IFERROR(('APPENDIX 3'!G23/'APPENDIX 3'!G$32)*100,0)</f>
        <v>0</v>
      </c>
      <c r="H18" s="184">
        <f>IFERROR(('APPENDIX 3'!H23/'APPENDIX 3'!H$32)*100,0)</f>
        <v>0</v>
      </c>
      <c r="I18" s="184">
        <f>IFERROR(('APPENDIX 3'!I23/'APPENDIX 3'!I$32)*100,0)</f>
        <v>23.138421632307359</v>
      </c>
      <c r="J18" s="185">
        <f>IFERROR(('APPENDIX 3'!J23/'APPENDIX 3'!J$32)*100,0)</f>
        <v>2.3196902755662672</v>
      </c>
    </row>
    <row r="19" spans="2:11" ht="27.75" customHeight="1" x14ac:dyDescent="0.3">
      <c r="B19" s="13" t="s">
        <v>51</v>
      </c>
      <c r="C19" s="184">
        <f>IFERROR(('APPENDIX 3'!C7/'APPENDIX 3'!C$32)*100,0)</f>
        <v>0.54765621262066744</v>
      </c>
      <c r="D19" s="184">
        <f>IFERROR(('APPENDIX 3'!D7/'APPENDIX 3'!D$32)*100,0)</f>
        <v>0.35073713234104043</v>
      </c>
      <c r="E19" s="184">
        <f>IFERROR(('APPENDIX 3'!E7/'APPENDIX 3'!E$32)*100,0)</f>
        <v>1.5871958347300252</v>
      </c>
      <c r="F19" s="184">
        <f>IFERROR(('APPENDIX 3'!F7/'APPENDIX 3'!F$32)*100,0)</f>
        <v>6.5738420879778641</v>
      </c>
      <c r="G19" s="184">
        <f>IFERROR(('APPENDIX 3'!G7/'APPENDIX 3'!G$32)*100,0)</f>
        <v>2.2089461101324539</v>
      </c>
      <c r="H19" s="184">
        <f>IFERROR(('APPENDIX 3'!H7/'APPENDIX 3'!H$32)*100,0)</f>
        <v>0</v>
      </c>
      <c r="I19" s="184">
        <f>IFERROR(('APPENDIX 3'!I7/'APPENDIX 3'!I$32)*100,0)</f>
        <v>3.691994111817708E-3</v>
      </c>
      <c r="J19" s="185">
        <f>IFERROR(('APPENDIX 3'!J7/'APPENDIX 3'!J$32)*100,0)</f>
        <v>1.6529642499764492</v>
      </c>
    </row>
    <row r="20" spans="2:11" ht="27.75" customHeight="1" x14ac:dyDescent="0.3">
      <c r="B20" s="13" t="s">
        <v>56</v>
      </c>
      <c r="C20" s="184">
        <f>IFERROR(('APPENDIX 3'!C14/'APPENDIX 3'!C$32)*100,0)</f>
        <v>0.146133825620712</v>
      </c>
      <c r="D20" s="184">
        <f>IFERROR(('APPENDIX 3'!D14/'APPENDIX 3'!D$32)*100,0)</f>
        <v>0</v>
      </c>
      <c r="E20" s="184">
        <f>IFERROR(('APPENDIX 3'!E14/'APPENDIX 3'!E$32)*100,0)</f>
        <v>0.37239494197426448</v>
      </c>
      <c r="F20" s="184">
        <f>IFERROR(('APPENDIX 3'!F14/'APPENDIX 3'!F$32)*100,0)</f>
        <v>7.225360004491117</v>
      </c>
      <c r="G20" s="184">
        <f>IFERROR(('APPENDIX 3'!G14/'APPENDIX 3'!G$32)*100,0)</f>
        <v>4.2853670103067849E-2</v>
      </c>
      <c r="H20" s="184">
        <f>IFERROR(('APPENDIX 3'!H14/'APPENDIX 3'!H$32)*100,0)</f>
        <v>0</v>
      </c>
      <c r="I20" s="184">
        <f>IFERROR(('APPENDIX 3'!I14/'APPENDIX 3'!I$32)*100,0)</f>
        <v>0</v>
      </c>
      <c r="J20" s="185">
        <f>IFERROR(('APPENDIX 3'!J14/'APPENDIX 3'!J$32)*100,0)</f>
        <v>0.86832586097284004</v>
      </c>
    </row>
    <row r="21" spans="2:11" ht="27.75" customHeight="1" x14ac:dyDescent="0.3">
      <c r="B21" s="13" t="s">
        <v>62</v>
      </c>
      <c r="C21" s="184">
        <f>IFERROR(('APPENDIX 3'!C29/'APPENDIX 3'!C$32)*100,0)</f>
        <v>5.4333579440813462E-2</v>
      </c>
      <c r="D21" s="184">
        <f>IFERROR(('APPENDIX 3'!D29/'APPENDIX 3'!D$32)*100,0)</f>
        <v>0.33922023811349183</v>
      </c>
      <c r="E21" s="184">
        <f>IFERROR(('APPENDIX 3'!E29/'APPENDIX 3'!E$32)*100,0)</f>
        <v>0.93477103889347801</v>
      </c>
      <c r="F21" s="184">
        <f>IFERROR(('APPENDIX 3'!F29/'APPENDIX 3'!F$32)*100,0)</f>
        <v>2.9772312905430014</v>
      </c>
      <c r="G21" s="184">
        <f>IFERROR(('APPENDIX 3'!G29/'APPENDIX 3'!G$32)*100,0)</f>
        <v>0</v>
      </c>
      <c r="H21" s="184">
        <f>IFERROR(('APPENDIX 3'!H29/'APPENDIX 3'!H$32)*100,0)</f>
        <v>0</v>
      </c>
      <c r="I21" s="184">
        <f>IFERROR(('APPENDIX 3'!I29/'APPENDIX 3'!I$32)*100,0)</f>
        <v>4.4724304908999652</v>
      </c>
      <c r="J21" s="185">
        <f>IFERROR(('APPENDIX 3'!J29/'APPENDIX 3'!J$32)*100,0)</f>
        <v>0.85939332358479015</v>
      </c>
    </row>
    <row r="22" spans="2:11" ht="27.75" customHeight="1" x14ac:dyDescent="0.3">
      <c r="B22" s="13" t="s">
        <v>133</v>
      </c>
      <c r="C22" s="184">
        <f>IFERROR(('APPENDIX 3'!C18/'APPENDIX 3'!C$32)*100,0)</f>
        <v>0.17783335124866753</v>
      </c>
      <c r="D22" s="184">
        <f>IFERROR(('APPENDIX 3'!D18/'APPENDIX 3'!D$32)*100,0)</f>
        <v>3.0980445472105775</v>
      </c>
      <c r="E22" s="184">
        <f>IFERROR(('APPENDIX 3'!E18/'APPENDIX 3'!E$32)*100,0)</f>
        <v>0.21256036344518875</v>
      </c>
      <c r="F22" s="184">
        <f>IFERROR(('APPENDIX 3'!F18/'APPENDIX 3'!F$32)*100,0)</f>
        <v>0.31049283126845451</v>
      </c>
      <c r="G22" s="184">
        <f>IFERROR(('APPENDIX 3'!G18/'APPENDIX 3'!G$32)*100,0)</f>
        <v>3.0805056383685074</v>
      </c>
      <c r="H22" s="184">
        <f>IFERROR(('APPENDIX 3'!H18/'APPENDIX 3'!H$32)*100,0)</f>
        <v>0</v>
      </c>
      <c r="I22" s="184">
        <f>IFERROR(('APPENDIX 3'!I18/'APPENDIX 3'!I$32)*100,0)</f>
        <v>0</v>
      </c>
      <c r="J22" s="185">
        <f>IFERROR(('APPENDIX 3'!J18/'APPENDIX 3'!J$32)*100,0)</f>
        <v>0.75259174523054517</v>
      </c>
    </row>
    <row r="23" spans="2:11" ht="27.75" customHeight="1" x14ac:dyDescent="0.3">
      <c r="B23" s="13" t="s">
        <v>136</v>
      </c>
      <c r="C23" s="184">
        <f>IFERROR(('APPENDIX 3'!C25/'APPENDIX 3'!C$32)*100,0)</f>
        <v>0.906887877345944</v>
      </c>
      <c r="D23" s="184">
        <f>IFERROR(('APPENDIX 3'!D25/'APPENDIX 3'!D$32)*100,0)</f>
        <v>0</v>
      </c>
      <c r="E23" s="184">
        <f>IFERROR(('APPENDIX 3'!E25/'APPENDIX 3'!E$32)*100,0)</f>
        <v>4.9686920635031766E-2</v>
      </c>
      <c r="F23" s="184">
        <f>IFERROR(('APPENDIX 3'!F25/'APPENDIX 3'!F$32)*100,0)</f>
        <v>1.2272252865802331</v>
      </c>
      <c r="G23" s="184">
        <f>IFERROR(('APPENDIX 3'!G25/'APPENDIX 3'!G$32)*100,0)</f>
        <v>2.6136169854801445</v>
      </c>
      <c r="H23" s="184">
        <f>IFERROR(('APPENDIX 3'!H25/'APPENDIX 3'!H$32)*100,0)</f>
        <v>0</v>
      </c>
      <c r="I23" s="184">
        <f>IFERROR(('APPENDIX 3'!I25/'APPENDIX 3'!I$32)*100,0)</f>
        <v>0</v>
      </c>
      <c r="J23" s="185">
        <f>IFERROR(('APPENDIX 3'!J25/'APPENDIX 3'!J$32)*100,0)</f>
        <v>0.67691270557660821</v>
      </c>
    </row>
    <row r="24" spans="2:11" ht="27.75" customHeight="1" x14ac:dyDescent="0.3">
      <c r="B24" s="13" t="s">
        <v>261</v>
      </c>
      <c r="C24" s="184">
        <f>IFERROR(('APPENDIX 3'!C20/'APPENDIX 3'!C$32)*100,0)</f>
        <v>0</v>
      </c>
      <c r="D24" s="184">
        <f>IFERROR(('APPENDIX 3'!D20/'APPENDIX 3'!D$32)*100,0)</f>
        <v>0</v>
      </c>
      <c r="E24" s="184">
        <f>IFERROR(('APPENDIX 3'!E20/'APPENDIX 3'!E$32)*100,0)</f>
        <v>0</v>
      </c>
      <c r="F24" s="184">
        <f>IFERROR(('APPENDIX 3'!F20/'APPENDIX 3'!F$32)*100,0)</f>
        <v>0</v>
      </c>
      <c r="G24" s="184">
        <f>IFERROR(('APPENDIX 3'!G20/'APPENDIX 3'!G$32)*100,0)</f>
        <v>3.9471468714469182</v>
      </c>
      <c r="H24" s="184">
        <f>IFERROR(('APPENDIX 3'!H20/'APPENDIX 3'!H$32)*100,0)</f>
        <v>0</v>
      </c>
      <c r="I24" s="184">
        <f>IFERROR(('APPENDIX 3'!I20/'APPENDIX 3'!I$32)*100,0)</f>
        <v>0</v>
      </c>
      <c r="J24" s="185">
        <f>IFERROR(('APPENDIX 3'!J20/'APPENDIX 3'!J$32)*100,0)</f>
        <v>0.42148805454286248</v>
      </c>
    </row>
    <row r="25" spans="2:11" ht="27.75" customHeight="1" x14ac:dyDescent="0.3">
      <c r="B25" s="13" t="s">
        <v>22</v>
      </c>
      <c r="C25" s="184">
        <f>IFERROR(('APPENDIX 3'!C12/'APPENDIX 3'!C$32)*100,0)</f>
        <v>1.0473187509261124</v>
      </c>
      <c r="D25" s="184">
        <f>IFERROR(('APPENDIX 3'!D12/'APPENDIX 3'!D$32)*100,0)</f>
        <v>0</v>
      </c>
      <c r="E25" s="184">
        <f>IFERROR(('APPENDIX 3'!E12/'APPENDIX 3'!E$32)*100,0)</f>
        <v>0</v>
      </c>
      <c r="F25" s="184">
        <f>IFERROR(('APPENDIX 3'!F12/'APPENDIX 3'!F$32)*100,0)</f>
        <v>0.18409603036337818</v>
      </c>
      <c r="G25" s="184">
        <f>IFERROR(('APPENDIX 3'!G12/'APPENDIX 3'!G$32)*100,0)</f>
        <v>0</v>
      </c>
      <c r="H25" s="184">
        <f>IFERROR(('APPENDIX 3'!H12/'APPENDIX 3'!H$32)*100,0)</f>
        <v>0</v>
      </c>
      <c r="I25" s="184">
        <f>IFERROR(('APPENDIX 3'!I12/'APPENDIX 3'!I$32)*100,0)</f>
        <v>0</v>
      </c>
      <c r="J25" s="185">
        <f>IFERROR(('APPENDIX 3'!J12/'APPENDIX 3'!J$32)*100,0)</f>
        <v>0.32163591852923223</v>
      </c>
    </row>
    <row r="26" spans="2:11" ht="27.75" customHeight="1" x14ac:dyDescent="0.3">
      <c r="B26" s="13" t="s">
        <v>198</v>
      </c>
      <c r="C26" s="184">
        <f>IFERROR(('APPENDIX 3'!C22/'APPENDIX 3'!C$32)*100,0)</f>
        <v>0.33286476957679006</v>
      </c>
      <c r="D26" s="184">
        <f>IFERROR(('APPENDIX 3'!D22/'APPENDIX 3'!D$32)*100,0)</f>
        <v>0</v>
      </c>
      <c r="E26" s="184">
        <f>IFERROR(('APPENDIX 3'!E22/'APPENDIX 3'!E$32)*100,0)</f>
        <v>0</v>
      </c>
      <c r="F26" s="184">
        <f>IFERROR(('APPENDIX 3'!F22/'APPENDIX 3'!F$32)*100,0)</f>
        <v>1.5286624593547018</v>
      </c>
      <c r="G26" s="184">
        <f>IFERROR(('APPENDIX 3'!G22/'APPENDIX 3'!G$32)*100,0)</f>
        <v>0.40578622643535267</v>
      </c>
      <c r="H26" s="184">
        <f>IFERROR(('APPENDIX 3'!H22/'APPENDIX 3'!H$32)*100,0)</f>
        <v>0</v>
      </c>
      <c r="I26" s="184">
        <f>IFERROR(('APPENDIX 3'!I22/'APPENDIX 3'!I$32)*100,0)</f>
        <v>0.27368277143741759</v>
      </c>
      <c r="J26" s="185">
        <f>IFERROR(('APPENDIX 3'!J22/'APPENDIX 3'!J$32)*100,0)</f>
        <v>0.29420980011994713</v>
      </c>
    </row>
    <row r="27" spans="2:11" ht="27.75" customHeight="1" x14ac:dyDescent="0.3">
      <c r="B27" s="13" t="s">
        <v>52</v>
      </c>
      <c r="C27" s="184">
        <f>IFERROR(('APPENDIX 3'!C10/'APPENDIX 3'!C$32)*100,0)</f>
        <v>0.50500998164735722</v>
      </c>
      <c r="D27" s="184">
        <f>IFERROR(('APPENDIX 3'!D10/'APPENDIX 3'!D$32)*100,0)</f>
        <v>0</v>
      </c>
      <c r="E27" s="184">
        <f>IFERROR(('APPENDIX 3'!E10/'APPENDIX 3'!E$32)*100,0)</f>
        <v>0</v>
      </c>
      <c r="F27" s="184">
        <f>IFERROR(('APPENDIX 3'!F10/'APPENDIX 3'!F$32)*100,0)</f>
        <v>1.262698381255154</v>
      </c>
      <c r="G27" s="184">
        <f>IFERROR(('APPENDIX 3'!G10/'APPENDIX 3'!G$32)*100,0)</f>
        <v>0</v>
      </c>
      <c r="H27" s="184">
        <f>IFERROR(('APPENDIX 3'!H10/'APPENDIX 3'!H$32)*100,0)</f>
        <v>0</v>
      </c>
      <c r="I27" s="184">
        <f>IFERROR(('APPENDIX 3'!I10/'APPENDIX 3'!I$32)*100,0)</f>
        <v>0</v>
      </c>
      <c r="J27" s="185">
        <f>IFERROR(('APPENDIX 3'!J10/'APPENDIX 3'!J$32)*100,0)</f>
        <v>0.26521385104358941</v>
      </c>
    </row>
    <row r="28" spans="2:11" ht="27.75" customHeight="1" x14ac:dyDescent="0.3">
      <c r="B28" s="13" t="s">
        <v>137</v>
      </c>
      <c r="C28" s="184">
        <f>IFERROR(('APPENDIX 3'!C26/'APPENDIX 3'!C$32)*100,0)</f>
        <v>0.11659697790943011</v>
      </c>
      <c r="D28" s="184">
        <f>IFERROR(('APPENDIX 3'!D26/'APPENDIX 3'!D$32)*100,0)</f>
        <v>0</v>
      </c>
      <c r="E28" s="184">
        <f>IFERROR(('APPENDIX 3'!E26/'APPENDIX 3'!E$32)*100,0)</f>
        <v>8.0455421480979339E-2</v>
      </c>
      <c r="F28" s="184">
        <f>IFERROR(('APPENDIX 3'!F26/'APPENDIX 3'!F$32)*100,0)</f>
        <v>8.0674903542705151E-2</v>
      </c>
      <c r="G28" s="184">
        <f>IFERROR(('APPENDIX 3'!G26/'APPENDIX 3'!G$32)*100,0)</f>
        <v>3.4938708770139985E-4</v>
      </c>
      <c r="H28" s="184">
        <f>IFERROR(('APPENDIX 3'!H26/'APPENDIX 3'!H$32)*100,0)</f>
        <v>0</v>
      </c>
      <c r="I28" s="184">
        <f>IFERROR(('APPENDIX 3'!I26/'APPENDIX 3'!I$32)*100,0)</f>
        <v>0</v>
      </c>
      <c r="J28" s="185">
        <f>IFERROR(('APPENDIX 3'!J26/'APPENDIX 3'!J$32)*100,0)</f>
        <v>7.2490590163776819E-2</v>
      </c>
    </row>
    <row r="29" spans="2:11" ht="27.75" customHeight="1" x14ac:dyDescent="0.3">
      <c r="B29" s="13" t="s">
        <v>63</v>
      </c>
      <c r="C29" s="184">
        <f>IFERROR(('APPENDIX 3'!C30/'APPENDIX 3'!C$32)*100,0)</f>
        <v>9.413080320425915E-2</v>
      </c>
      <c r="D29" s="184">
        <f>IFERROR(('APPENDIX 3'!D30/'APPENDIX 3'!D$32)*100,0)</f>
        <v>0</v>
      </c>
      <c r="E29" s="184">
        <f>IFERROR(('APPENDIX 3'!E30/'APPENDIX 3'!E$32)*100,0)</f>
        <v>0</v>
      </c>
      <c r="F29" s="184">
        <f>IFERROR(('APPENDIX 3'!F30/'APPENDIX 3'!F$32)*100,0)</f>
        <v>0.36257816432930229</v>
      </c>
      <c r="G29" s="184">
        <f>IFERROR(('APPENDIX 3'!G30/'APPENDIX 3'!G$32)*100,0)</f>
        <v>0</v>
      </c>
      <c r="H29" s="184">
        <f>IFERROR(('APPENDIX 3'!H30/'APPENDIX 3'!H$32)*100,0)</f>
        <v>0</v>
      </c>
      <c r="I29" s="184">
        <f>IFERROR(('APPENDIX 3'!I30/'APPENDIX 3'!I$32)*100,0)</f>
        <v>0</v>
      </c>
      <c r="J29" s="185">
        <f>IFERROR(('APPENDIX 3'!J30/'APPENDIX 3'!J$32)*100,0)</f>
        <v>6.1368325538110044E-2</v>
      </c>
    </row>
    <row r="30" spans="2:11" ht="27.75" customHeight="1" x14ac:dyDescent="0.3">
      <c r="B30" s="13" t="s">
        <v>38</v>
      </c>
      <c r="C30" s="184">
        <f>IFERROR(('APPENDIX 3'!C28/'APPENDIX 3'!C$32)*100,0)</f>
        <v>0</v>
      </c>
      <c r="D30" s="184">
        <f>IFERROR(('APPENDIX 3'!D28/'APPENDIX 3'!D$32)*100,0)</f>
        <v>0</v>
      </c>
      <c r="E30" s="184">
        <f>IFERROR(('APPENDIX 3'!E28/'APPENDIX 3'!E$32)*100,0)</f>
        <v>0</v>
      </c>
      <c r="F30" s="184">
        <f>IFERROR(('APPENDIX 3'!F28/'APPENDIX 3'!F$32)*100,0)</f>
        <v>2.5438446073477186E-2</v>
      </c>
      <c r="G30" s="184">
        <f>IFERROR(('APPENDIX 3'!G28/'APPENDIX 3'!G$32)*100,0)</f>
        <v>9.2681643995252097E-2</v>
      </c>
      <c r="H30" s="184">
        <f>IFERROR(('APPENDIX 3'!H28/'APPENDIX 3'!H$32)*100,0)</f>
        <v>0</v>
      </c>
      <c r="I30" s="184">
        <f>IFERROR(('APPENDIX 3'!I28/'APPENDIX 3'!I$32)*100,0)</f>
        <v>0</v>
      </c>
      <c r="J30" s="185">
        <f>IFERROR(('APPENDIX 3'!J28/'APPENDIX 3'!J$32)*100,0)</f>
        <v>1.228313574967199E-2</v>
      </c>
    </row>
    <row r="31" spans="2:11" s="8" customFormat="1" ht="27.75" customHeight="1" x14ac:dyDescent="0.3">
      <c r="B31" s="63" t="s">
        <v>45</v>
      </c>
      <c r="C31" s="186">
        <f t="shared" ref="C31:J31" si="0">SUM(C6:C29)</f>
        <v>99.999999999999972</v>
      </c>
      <c r="D31" s="186">
        <f t="shared" si="0"/>
        <v>100</v>
      </c>
      <c r="E31" s="186">
        <f t="shared" si="0"/>
        <v>100.00000000000001</v>
      </c>
      <c r="F31" s="186">
        <f t="shared" si="0"/>
        <v>99.974561553926534</v>
      </c>
      <c r="G31" s="186">
        <f t="shared" si="0"/>
        <v>99.907318356004737</v>
      </c>
      <c r="H31" s="187">
        <f t="shared" si="0"/>
        <v>0</v>
      </c>
      <c r="I31" s="186">
        <f t="shared" si="0"/>
        <v>100</v>
      </c>
      <c r="J31" s="186">
        <f t="shared" si="0"/>
        <v>99.987716864250373</v>
      </c>
    </row>
    <row r="32" spans="2:11" s="8" customFormat="1" ht="27.75" customHeight="1" x14ac:dyDescent="0.3">
      <c r="B32" s="256" t="s">
        <v>46</v>
      </c>
      <c r="C32" s="257"/>
      <c r="D32" s="257"/>
      <c r="E32" s="257"/>
      <c r="F32" s="257"/>
      <c r="G32" s="257"/>
      <c r="H32" s="257"/>
      <c r="I32" s="257"/>
      <c r="J32" s="258"/>
      <c r="K32" s="18"/>
    </row>
    <row r="33" spans="1:10" ht="27.75" customHeight="1" x14ac:dyDescent="0.3">
      <c r="A33" s="8"/>
      <c r="B33" s="6" t="s">
        <v>48</v>
      </c>
      <c r="C33" s="184">
        <f>IFERROR(('APPENDIX 3'!C36/'APPENDIX 3'!C$37)*100,0)</f>
        <v>75.114784838749699</v>
      </c>
      <c r="D33" s="184">
        <f>IFERROR(('APPENDIX 3'!D36/'APPENDIX 3'!D$37)*100,0)</f>
        <v>0</v>
      </c>
      <c r="E33" s="184">
        <f>IFERROR(('APPENDIX 3'!E36/'APPENDIX 3'!E$37)*100,0)</f>
        <v>0</v>
      </c>
      <c r="F33" s="184">
        <f>IFERROR(('APPENDIX 3'!F36/'APPENDIX 3'!F$37)*100,0)</f>
        <v>48.862469928625956</v>
      </c>
      <c r="G33" s="184">
        <f>IFERROR(('APPENDIX 3'!G36/'APPENDIX 3'!G$37)*100,0)</f>
        <v>0</v>
      </c>
      <c r="H33" s="184">
        <f>IFERROR(('APPENDIX 3'!H36/'APPENDIX 3'!H$37)*100,0)</f>
        <v>0</v>
      </c>
      <c r="I33" s="184">
        <f>IFERROR(('APPENDIX 3'!I36/'APPENDIX 3'!I$37)*100,0)</f>
        <v>0</v>
      </c>
      <c r="J33" s="185">
        <f>IFERROR(('APPENDIX 3'!J36/'APPENDIX 3'!J$37)*100,0)</f>
        <v>50.632032588178333</v>
      </c>
    </row>
    <row r="34" spans="1:10" ht="27.75" customHeight="1" x14ac:dyDescent="0.3">
      <c r="A34" s="8"/>
      <c r="B34" s="6" t="s">
        <v>79</v>
      </c>
      <c r="C34" s="184">
        <f>IFERROR(('APPENDIX 3'!C35/'APPENDIX 3'!C$37)*100,0)</f>
        <v>23.353371847725672</v>
      </c>
      <c r="D34" s="184">
        <f>IFERROR(('APPENDIX 3'!D35/'APPENDIX 3'!D$37)*100,0)</f>
        <v>0</v>
      </c>
      <c r="E34" s="184">
        <f>IFERROR(('APPENDIX 3'!E35/'APPENDIX 3'!E$37)*100,0)</f>
        <v>0</v>
      </c>
      <c r="F34" s="184">
        <f>IFERROR(('APPENDIX 3'!F35/'APPENDIX 3'!F$37)*100,0)</f>
        <v>43.233218329636074</v>
      </c>
      <c r="G34" s="184">
        <f>IFERROR(('APPENDIX 3'!G35/'APPENDIX 3'!G$37)*100,0)</f>
        <v>0</v>
      </c>
      <c r="H34" s="184">
        <f>IFERROR(('APPENDIX 3'!H35/'APPENDIX 3'!H$37)*100,0)</f>
        <v>0</v>
      </c>
      <c r="I34" s="184">
        <f>IFERROR(('APPENDIX 3'!I35/'APPENDIX 3'!I$37)*100,0)</f>
        <v>0</v>
      </c>
      <c r="J34" s="185">
        <f>IFERROR(('APPENDIX 3'!J35/'APPENDIX 3'!J$37)*100,0)</f>
        <v>41.893198063520181</v>
      </c>
    </row>
    <row r="35" spans="1:10" ht="27.75" customHeight="1" x14ac:dyDescent="0.3">
      <c r="A35" s="8"/>
      <c r="B35" s="6" t="s">
        <v>47</v>
      </c>
      <c r="C35" s="184">
        <f>IFERROR(('APPENDIX 3'!C34/'APPENDIX 3'!C$37)*100,0)</f>
        <v>1.5318433135246183</v>
      </c>
      <c r="D35" s="184">
        <f>IFERROR(('APPENDIX 3'!D34/'APPENDIX 3'!D$37)*100,0)</f>
        <v>0</v>
      </c>
      <c r="E35" s="184">
        <f>IFERROR(('APPENDIX 3'!E34/'APPENDIX 3'!E$37)*100,0)</f>
        <v>0</v>
      </c>
      <c r="F35" s="184">
        <f>IFERROR(('APPENDIX 3'!F34/'APPENDIX 3'!F$37)*100,0)</f>
        <v>7.9043117417379714</v>
      </c>
      <c r="G35" s="184">
        <f>IFERROR(('APPENDIX 3'!G34/'APPENDIX 3'!G$37)*100,0)</f>
        <v>0</v>
      </c>
      <c r="H35" s="184">
        <f>IFERROR(('APPENDIX 3'!H34/'APPENDIX 3'!H$37)*100,0)</f>
        <v>0</v>
      </c>
      <c r="I35" s="184">
        <f>IFERROR(('APPENDIX 3'!I34/'APPENDIX 3'!I$37)*100,0)</f>
        <v>0</v>
      </c>
      <c r="J35" s="185">
        <f>IFERROR(('APPENDIX 3'!J34/'APPENDIX 3'!J$37)*100,0)</f>
        <v>7.474769348301491</v>
      </c>
    </row>
    <row r="36" spans="1:10" s="8" customFormat="1" ht="27.75" customHeight="1" x14ac:dyDescent="0.3">
      <c r="B36" s="63" t="s">
        <v>45</v>
      </c>
      <c r="C36" s="186">
        <f>SUM(C33:C35)</f>
        <v>99.999999999999986</v>
      </c>
      <c r="D36" s="186">
        <f t="shared" ref="D36:J36" si="1">SUM(D33:D35)</f>
        <v>0</v>
      </c>
      <c r="E36" s="186">
        <f t="shared" si="1"/>
        <v>0</v>
      </c>
      <c r="F36" s="186">
        <f t="shared" si="1"/>
        <v>100</v>
      </c>
      <c r="G36" s="186">
        <f t="shared" si="1"/>
        <v>0</v>
      </c>
      <c r="H36" s="186">
        <f t="shared" si="1"/>
        <v>0</v>
      </c>
      <c r="I36" s="186">
        <f t="shared" si="1"/>
        <v>0</v>
      </c>
      <c r="J36" s="186">
        <f t="shared" si="1"/>
        <v>100</v>
      </c>
    </row>
    <row r="37" spans="1:10" x14ac:dyDescent="0.3">
      <c r="B37" s="260" t="s">
        <v>196</v>
      </c>
      <c r="C37" s="260"/>
      <c r="D37" s="260"/>
      <c r="E37" s="260"/>
      <c r="F37" s="260"/>
      <c r="G37" s="260"/>
      <c r="H37" s="260"/>
      <c r="I37" s="260"/>
      <c r="J37" s="260"/>
    </row>
  </sheetData>
  <sheetProtection algorithmName="SHA-512" hashValue="5+L6y6//HZTssUFLqM2LA5sJXfP1Dhcz/Pt26Va0esN7/6SxyGWx8QosAd8HIGPB6h8hICZZyY6C4OOQysawFw==" saltValue="S1C4FUgFHTYB20COS38Qtg==" spinCount="100000" sheet="1" objects="1" scenarios="1"/>
  <sortState ref="B5:J30">
    <sortCondition descending="1" ref="J6:J30"/>
  </sortState>
  <mergeCells count="4">
    <mergeCell ref="B3:J3"/>
    <mergeCell ref="B32:J32"/>
    <mergeCell ref="B5:J5"/>
    <mergeCell ref="B37:J37"/>
  </mergeCells>
  <pageMargins left="0.7" right="0.7" top="0.75" bottom="0.75" header="0.3" footer="0.3"/>
  <pageSetup paperSize="9" scale="4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pageSetUpPr fitToPage="1"/>
  </sheetPr>
  <dimension ref="B1:Q40"/>
  <sheetViews>
    <sheetView showGridLines="0" topLeftCell="A22" zoomScale="80" zoomScaleNormal="80" workbookViewId="0">
      <selection activeCell="E6" sqref="E6"/>
    </sheetView>
  </sheetViews>
  <sheetFormatPr defaultColWidth="14.453125" defaultRowHeight="21.75" customHeight="1" x14ac:dyDescent="0.3"/>
  <cols>
    <col min="1" max="1" width="15.54296875" style="4" customWidth="1"/>
    <col min="2" max="2" width="43.54296875" style="4" customWidth="1"/>
    <col min="3" max="16" width="17.54296875" style="4" customWidth="1"/>
    <col min="17" max="17" width="17.54296875" style="8" customWidth="1"/>
    <col min="18" max="16384" width="14.453125" style="4"/>
  </cols>
  <sheetData>
    <row r="1" spans="2:17" ht="18.75" customHeight="1" x14ac:dyDescent="0.3"/>
    <row r="2" spans="2:17" ht="15.75" customHeight="1" x14ac:dyDescent="0.3"/>
    <row r="3" spans="2:17" ht="18.75" customHeight="1" x14ac:dyDescent="0.3">
      <c r="B3" s="264" t="s">
        <v>291</v>
      </c>
      <c r="C3" s="264"/>
      <c r="D3" s="264"/>
      <c r="E3" s="264"/>
      <c r="F3" s="264"/>
      <c r="G3" s="264"/>
      <c r="H3" s="264"/>
      <c r="I3" s="264"/>
      <c r="J3" s="264"/>
      <c r="K3" s="264"/>
      <c r="L3" s="264"/>
      <c r="M3" s="264"/>
      <c r="N3" s="264"/>
      <c r="O3" s="264"/>
      <c r="P3" s="264"/>
      <c r="Q3" s="264"/>
    </row>
    <row r="4" spans="2:17" s="15" customFormat="1" ht="36.75" customHeight="1" x14ac:dyDescent="0.3">
      <c r="B4" s="64" t="s">
        <v>0</v>
      </c>
      <c r="C4" s="66" t="s">
        <v>66</v>
      </c>
      <c r="D4" s="66" t="s">
        <v>67</v>
      </c>
      <c r="E4" s="66" t="s">
        <v>68</v>
      </c>
      <c r="F4" s="66" t="s">
        <v>69</v>
      </c>
      <c r="G4" s="66" t="s">
        <v>70</v>
      </c>
      <c r="H4" s="66" t="s">
        <v>87</v>
      </c>
      <c r="I4" s="172" t="s">
        <v>71</v>
      </c>
      <c r="J4" s="66" t="s">
        <v>72</v>
      </c>
      <c r="K4" s="66" t="s">
        <v>73</v>
      </c>
      <c r="L4" s="66" t="s">
        <v>74</v>
      </c>
      <c r="M4" s="66" t="s">
        <v>75</v>
      </c>
      <c r="N4" s="66" t="s">
        <v>2</v>
      </c>
      <c r="O4" s="66" t="s">
        <v>76</v>
      </c>
      <c r="P4" s="66" t="s">
        <v>77</v>
      </c>
      <c r="Q4" s="66" t="s">
        <v>78</v>
      </c>
    </row>
    <row r="5" spans="2:17" ht="30.75" customHeight="1" x14ac:dyDescent="0.3">
      <c r="B5" s="261" t="s">
        <v>16</v>
      </c>
      <c r="C5" s="262"/>
      <c r="D5" s="262"/>
      <c r="E5" s="262"/>
      <c r="F5" s="262"/>
      <c r="G5" s="262"/>
      <c r="H5" s="262"/>
      <c r="I5" s="262"/>
      <c r="J5" s="262"/>
      <c r="K5" s="262"/>
      <c r="L5" s="262"/>
      <c r="M5" s="262"/>
      <c r="N5" s="262"/>
      <c r="O5" s="262"/>
      <c r="P5" s="262"/>
      <c r="Q5" s="263"/>
    </row>
    <row r="6" spans="2:17" ht="30.75" customHeight="1" x14ac:dyDescent="0.3">
      <c r="B6" s="6" t="s">
        <v>51</v>
      </c>
      <c r="C6" s="179">
        <v>261850</v>
      </c>
      <c r="D6" s="179">
        <v>110915</v>
      </c>
      <c r="E6" s="179">
        <v>102611</v>
      </c>
      <c r="F6" s="179">
        <v>0</v>
      </c>
      <c r="G6" s="179">
        <v>21603</v>
      </c>
      <c r="H6" s="179">
        <v>21603</v>
      </c>
      <c r="I6" s="179">
        <v>0</v>
      </c>
      <c r="J6" s="179">
        <v>0</v>
      </c>
      <c r="K6" s="179">
        <v>0</v>
      </c>
      <c r="L6" s="179">
        <v>44679</v>
      </c>
      <c r="M6" s="179">
        <v>74147</v>
      </c>
      <c r="N6" s="179">
        <v>22076</v>
      </c>
      <c r="O6" s="179">
        <v>2665</v>
      </c>
      <c r="P6" s="179">
        <v>0</v>
      </c>
      <c r="Q6" s="180">
        <v>243444</v>
      </c>
    </row>
    <row r="7" spans="2:17" ht="30.75" customHeight="1" x14ac:dyDescent="0.3">
      <c r="B7" s="6" t="s">
        <v>144</v>
      </c>
      <c r="C7" s="179">
        <v>-766831</v>
      </c>
      <c r="D7" s="179">
        <v>489762</v>
      </c>
      <c r="E7" s="179">
        <v>489762</v>
      </c>
      <c r="F7" s="179">
        <v>0</v>
      </c>
      <c r="G7" s="179">
        <v>37937</v>
      </c>
      <c r="H7" s="179">
        <v>295082</v>
      </c>
      <c r="I7" s="179">
        <v>0</v>
      </c>
      <c r="J7" s="179">
        <v>0</v>
      </c>
      <c r="K7" s="179">
        <v>0</v>
      </c>
      <c r="L7" s="179">
        <v>86406</v>
      </c>
      <c r="M7" s="179">
        <v>209630</v>
      </c>
      <c r="N7" s="179">
        <v>89633</v>
      </c>
      <c r="O7" s="179">
        <v>0</v>
      </c>
      <c r="P7" s="179">
        <v>0</v>
      </c>
      <c r="Q7" s="180">
        <v>-778556</v>
      </c>
    </row>
    <row r="8" spans="2:17" ht="30.75" customHeight="1" x14ac:dyDescent="0.3">
      <c r="B8" s="6" t="s">
        <v>153</v>
      </c>
      <c r="C8" s="179">
        <v>23933916</v>
      </c>
      <c r="D8" s="179">
        <v>6464718</v>
      </c>
      <c r="E8" s="179">
        <v>6461686</v>
      </c>
      <c r="F8" s="179">
        <v>-3151</v>
      </c>
      <c r="G8" s="179">
        <v>2579955</v>
      </c>
      <c r="H8" s="179">
        <v>415314</v>
      </c>
      <c r="I8" s="179">
        <v>1014133</v>
      </c>
      <c r="J8" s="179">
        <v>1183966</v>
      </c>
      <c r="K8" s="179">
        <v>0</v>
      </c>
      <c r="L8" s="179">
        <v>944940</v>
      </c>
      <c r="M8" s="179">
        <v>1419968</v>
      </c>
      <c r="N8" s="179">
        <v>2058978</v>
      </c>
      <c r="O8" s="179">
        <v>92756</v>
      </c>
      <c r="P8" s="179">
        <v>0</v>
      </c>
      <c r="Q8" s="180">
        <v>27380352</v>
      </c>
    </row>
    <row r="9" spans="2:17" ht="30.75" customHeight="1" x14ac:dyDescent="0.3">
      <c r="B9" s="6" t="s">
        <v>52</v>
      </c>
      <c r="C9" s="179">
        <v>414001</v>
      </c>
      <c r="D9" s="179">
        <v>102278</v>
      </c>
      <c r="E9" s="179">
        <v>102278</v>
      </c>
      <c r="F9" s="179">
        <v>0</v>
      </c>
      <c r="G9" s="179">
        <v>108538</v>
      </c>
      <c r="H9" s="179">
        <v>105695</v>
      </c>
      <c r="I9" s="179">
        <v>0</v>
      </c>
      <c r="J9" s="179">
        <v>0</v>
      </c>
      <c r="K9" s="179">
        <v>0</v>
      </c>
      <c r="L9" s="179">
        <v>0</v>
      </c>
      <c r="M9" s="179">
        <v>122234</v>
      </c>
      <c r="N9" s="179">
        <v>138448</v>
      </c>
      <c r="O9" s="179">
        <v>0</v>
      </c>
      <c r="P9" s="179">
        <v>0</v>
      </c>
      <c r="Q9" s="180">
        <v>426798</v>
      </c>
    </row>
    <row r="10" spans="2:17" ht="30.75" customHeight="1" x14ac:dyDescent="0.3">
      <c r="B10" s="6" t="s">
        <v>53</v>
      </c>
      <c r="C10" s="179">
        <v>955956</v>
      </c>
      <c r="D10" s="179">
        <v>798959</v>
      </c>
      <c r="E10" s="179">
        <v>784222</v>
      </c>
      <c r="F10" s="179">
        <v>0</v>
      </c>
      <c r="G10" s="179">
        <v>315722</v>
      </c>
      <c r="H10" s="179">
        <v>646066</v>
      </c>
      <c r="I10" s="179">
        <v>0</v>
      </c>
      <c r="J10" s="179">
        <v>0</v>
      </c>
      <c r="K10" s="179">
        <v>0</v>
      </c>
      <c r="L10" s="179">
        <v>80176</v>
      </c>
      <c r="M10" s="179">
        <v>193014</v>
      </c>
      <c r="N10" s="179">
        <v>86431</v>
      </c>
      <c r="O10" s="179">
        <v>0</v>
      </c>
      <c r="P10" s="179">
        <v>0</v>
      </c>
      <c r="Q10" s="180">
        <v>907354</v>
      </c>
    </row>
    <row r="11" spans="2:17" ht="30.75" customHeight="1" x14ac:dyDescent="0.3">
      <c r="B11" s="6" t="s">
        <v>22</v>
      </c>
      <c r="C11" s="179">
        <v>630278</v>
      </c>
      <c r="D11" s="179">
        <v>212110</v>
      </c>
      <c r="E11" s="179">
        <v>209820</v>
      </c>
      <c r="F11" s="179">
        <v>0</v>
      </c>
      <c r="G11" s="179">
        <v>143442</v>
      </c>
      <c r="H11" s="179">
        <v>174844</v>
      </c>
      <c r="I11" s="179">
        <v>0</v>
      </c>
      <c r="J11" s="179">
        <v>0</v>
      </c>
      <c r="K11" s="179">
        <v>0</v>
      </c>
      <c r="L11" s="179">
        <v>44080</v>
      </c>
      <c r="M11" s="179">
        <v>59781</v>
      </c>
      <c r="N11" s="179">
        <v>29735</v>
      </c>
      <c r="O11" s="179">
        <v>0</v>
      </c>
      <c r="P11" s="179">
        <v>0</v>
      </c>
      <c r="Q11" s="180">
        <v>591128</v>
      </c>
    </row>
    <row r="12" spans="2:17" ht="30.75" customHeight="1" x14ac:dyDescent="0.3">
      <c r="B12" s="6" t="s">
        <v>55</v>
      </c>
      <c r="C12" s="179">
        <v>0</v>
      </c>
      <c r="D12" s="179">
        <v>216727</v>
      </c>
      <c r="E12" s="179">
        <v>216727</v>
      </c>
      <c r="F12" s="179">
        <v>0</v>
      </c>
      <c r="G12" s="179">
        <v>12338</v>
      </c>
      <c r="H12" s="179">
        <v>12338</v>
      </c>
      <c r="I12" s="179">
        <v>0</v>
      </c>
      <c r="J12" s="179">
        <v>0</v>
      </c>
      <c r="K12" s="179">
        <v>0</v>
      </c>
      <c r="L12" s="179">
        <v>4335</v>
      </c>
      <c r="M12" s="179">
        <v>8</v>
      </c>
      <c r="N12" s="179">
        <v>15084</v>
      </c>
      <c r="O12" s="179">
        <v>0</v>
      </c>
      <c r="P12" s="179">
        <v>0</v>
      </c>
      <c r="Q12" s="180">
        <v>215130</v>
      </c>
    </row>
    <row r="13" spans="2:17" ht="30.75" customHeight="1" x14ac:dyDescent="0.3">
      <c r="B13" s="6" t="s">
        <v>56</v>
      </c>
      <c r="C13" s="179">
        <v>706443</v>
      </c>
      <c r="D13" s="179">
        <v>29596</v>
      </c>
      <c r="E13" s="179">
        <v>29587</v>
      </c>
      <c r="F13" s="179">
        <v>0</v>
      </c>
      <c r="G13" s="179">
        <v>78557</v>
      </c>
      <c r="H13" s="179">
        <v>79370</v>
      </c>
      <c r="I13" s="179">
        <v>0</v>
      </c>
      <c r="J13" s="179">
        <v>0</v>
      </c>
      <c r="K13" s="179">
        <v>0</v>
      </c>
      <c r="L13" s="179">
        <v>3302</v>
      </c>
      <c r="M13" s="179">
        <v>30173</v>
      </c>
      <c r="N13" s="179">
        <v>16579</v>
      </c>
      <c r="O13" s="179">
        <v>0</v>
      </c>
      <c r="P13" s="179">
        <v>0</v>
      </c>
      <c r="Q13" s="180">
        <v>639764</v>
      </c>
    </row>
    <row r="14" spans="2:17" ht="30.75" customHeight="1" x14ac:dyDescent="0.3">
      <c r="B14" s="6" t="s">
        <v>57</v>
      </c>
      <c r="C14" s="179">
        <v>9719554</v>
      </c>
      <c r="D14" s="179">
        <v>2169415</v>
      </c>
      <c r="E14" s="179">
        <v>2133198</v>
      </c>
      <c r="F14" s="179">
        <v>0</v>
      </c>
      <c r="G14" s="179">
        <v>596864</v>
      </c>
      <c r="H14" s="179">
        <v>769373</v>
      </c>
      <c r="I14" s="179">
        <v>0</v>
      </c>
      <c r="J14" s="179">
        <v>0</v>
      </c>
      <c r="K14" s="179">
        <v>0</v>
      </c>
      <c r="L14" s="179">
        <v>388630</v>
      </c>
      <c r="M14" s="179">
        <v>533100</v>
      </c>
      <c r="N14" s="179">
        <v>816219</v>
      </c>
      <c r="O14" s="179">
        <v>0</v>
      </c>
      <c r="P14" s="179">
        <v>0</v>
      </c>
      <c r="Q14" s="180">
        <v>10977868</v>
      </c>
    </row>
    <row r="15" spans="2:17" ht="30.75" customHeight="1" x14ac:dyDescent="0.3">
      <c r="B15" s="6" t="s">
        <v>58</v>
      </c>
      <c r="C15" s="179">
        <v>8499237</v>
      </c>
      <c r="D15" s="179">
        <v>2728838</v>
      </c>
      <c r="E15" s="179">
        <v>2726587</v>
      </c>
      <c r="F15" s="179">
        <v>0</v>
      </c>
      <c r="G15" s="179">
        <v>1393292</v>
      </c>
      <c r="H15" s="179">
        <v>1003001</v>
      </c>
      <c r="I15" s="179">
        <v>451815</v>
      </c>
      <c r="J15" s="179">
        <v>0</v>
      </c>
      <c r="K15" s="179">
        <v>0</v>
      </c>
      <c r="L15" s="179">
        <v>499566</v>
      </c>
      <c r="M15" s="179">
        <v>402969</v>
      </c>
      <c r="N15" s="179">
        <v>1004063</v>
      </c>
      <c r="O15" s="179">
        <v>2534</v>
      </c>
      <c r="P15" s="179">
        <v>-64675</v>
      </c>
      <c r="Q15" s="180">
        <v>9934677</v>
      </c>
    </row>
    <row r="16" spans="2:17" ht="30.75" customHeight="1" x14ac:dyDescent="0.3">
      <c r="B16" s="6" t="s">
        <v>59</v>
      </c>
      <c r="C16" s="179">
        <v>8306070</v>
      </c>
      <c r="D16" s="179">
        <v>1110235</v>
      </c>
      <c r="E16" s="179">
        <v>1108914</v>
      </c>
      <c r="F16" s="179">
        <v>0</v>
      </c>
      <c r="G16" s="179">
        <v>553404</v>
      </c>
      <c r="H16" s="179">
        <v>562255</v>
      </c>
      <c r="I16" s="179">
        <v>0</v>
      </c>
      <c r="J16" s="179">
        <v>0</v>
      </c>
      <c r="K16" s="179">
        <v>0</v>
      </c>
      <c r="L16" s="179">
        <v>73977</v>
      </c>
      <c r="M16" s="179">
        <v>192863</v>
      </c>
      <c r="N16" s="179">
        <v>842468</v>
      </c>
      <c r="O16" s="179">
        <v>0</v>
      </c>
      <c r="P16" s="179">
        <v>0</v>
      </c>
      <c r="Q16" s="180">
        <v>9428357</v>
      </c>
    </row>
    <row r="17" spans="2:17" ht="30.75" customHeight="1" x14ac:dyDescent="0.3">
      <c r="B17" s="6" t="s">
        <v>133</v>
      </c>
      <c r="C17" s="179">
        <v>11373</v>
      </c>
      <c r="D17" s="179">
        <v>36016</v>
      </c>
      <c r="E17" s="179">
        <v>35994</v>
      </c>
      <c r="F17" s="179">
        <v>0</v>
      </c>
      <c r="G17" s="179">
        <v>1155</v>
      </c>
      <c r="H17" s="179">
        <v>1155</v>
      </c>
      <c r="I17" s="179">
        <v>0</v>
      </c>
      <c r="J17" s="179">
        <v>0</v>
      </c>
      <c r="K17" s="179">
        <v>0</v>
      </c>
      <c r="L17" s="179">
        <v>7225</v>
      </c>
      <c r="M17" s="179">
        <v>41040</v>
      </c>
      <c r="N17" s="179">
        <v>2668</v>
      </c>
      <c r="O17" s="179">
        <v>0</v>
      </c>
      <c r="P17" s="179">
        <v>0</v>
      </c>
      <c r="Q17" s="180">
        <v>615</v>
      </c>
    </row>
    <row r="18" spans="2:17" ht="30.75" customHeight="1" x14ac:dyDescent="0.3">
      <c r="B18" s="6" t="s">
        <v>261</v>
      </c>
      <c r="C18" s="179">
        <v>0</v>
      </c>
      <c r="D18" s="179">
        <v>0</v>
      </c>
      <c r="E18" s="179">
        <v>0</v>
      </c>
      <c r="F18" s="179">
        <v>0</v>
      </c>
      <c r="G18" s="179">
        <v>0</v>
      </c>
      <c r="H18" s="179">
        <v>0</v>
      </c>
      <c r="I18" s="179">
        <v>0</v>
      </c>
      <c r="J18" s="179">
        <v>0</v>
      </c>
      <c r="K18" s="179">
        <v>0</v>
      </c>
      <c r="L18" s="179">
        <v>0</v>
      </c>
      <c r="M18" s="179">
        <v>0</v>
      </c>
      <c r="N18" s="179">
        <v>0</v>
      </c>
      <c r="O18" s="179">
        <v>0</v>
      </c>
      <c r="P18" s="179">
        <v>0</v>
      </c>
      <c r="Q18" s="180">
        <v>0</v>
      </c>
    </row>
    <row r="19" spans="2:17" ht="30.75" customHeight="1" x14ac:dyDescent="0.3">
      <c r="B19" s="6" t="s">
        <v>138</v>
      </c>
      <c r="C19" s="179">
        <v>7401363</v>
      </c>
      <c r="D19" s="179">
        <v>999739</v>
      </c>
      <c r="E19" s="179">
        <v>997232</v>
      </c>
      <c r="F19" s="179">
        <v>0</v>
      </c>
      <c r="G19" s="179">
        <v>305086</v>
      </c>
      <c r="H19" s="179">
        <v>271284</v>
      </c>
      <c r="I19" s="179">
        <v>0</v>
      </c>
      <c r="J19" s="179">
        <v>0</v>
      </c>
      <c r="K19" s="179">
        <v>0</v>
      </c>
      <c r="L19" s="179">
        <v>20200</v>
      </c>
      <c r="M19" s="179">
        <v>152300</v>
      </c>
      <c r="N19" s="179">
        <v>326310</v>
      </c>
      <c r="O19" s="179">
        <v>0</v>
      </c>
      <c r="P19" s="179">
        <v>0</v>
      </c>
      <c r="Q19" s="180">
        <v>8281119</v>
      </c>
    </row>
    <row r="20" spans="2:17" ht="30.75" customHeight="1" x14ac:dyDescent="0.3">
      <c r="B20" s="6" t="s">
        <v>35</v>
      </c>
      <c r="C20" s="179">
        <v>3616157</v>
      </c>
      <c r="D20" s="179">
        <v>1059789</v>
      </c>
      <c r="E20" s="179">
        <v>1059789</v>
      </c>
      <c r="F20" s="179">
        <v>0</v>
      </c>
      <c r="G20" s="179">
        <v>385484</v>
      </c>
      <c r="H20" s="179">
        <v>385484</v>
      </c>
      <c r="I20" s="179">
        <v>0</v>
      </c>
      <c r="J20" s="179">
        <v>0</v>
      </c>
      <c r="K20" s="179">
        <v>0</v>
      </c>
      <c r="L20" s="179">
        <v>156933</v>
      </c>
      <c r="M20" s="179">
        <v>375592</v>
      </c>
      <c r="N20" s="179">
        <v>185172</v>
      </c>
      <c r="O20" s="179">
        <v>0</v>
      </c>
      <c r="P20" s="179">
        <v>0</v>
      </c>
      <c r="Q20" s="180">
        <v>3943110</v>
      </c>
    </row>
    <row r="21" spans="2:17" ht="30.75" customHeight="1" x14ac:dyDescent="0.3">
      <c r="B21" s="166" t="s">
        <v>198</v>
      </c>
      <c r="C21" s="179">
        <v>914855</v>
      </c>
      <c r="D21" s="179">
        <v>67414</v>
      </c>
      <c r="E21" s="179">
        <v>66483</v>
      </c>
      <c r="F21" s="179">
        <v>0</v>
      </c>
      <c r="G21" s="179">
        <v>32672</v>
      </c>
      <c r="H21" s="179">
        <v>32672</v>
      </c>
      <c r="I21" s="179">
        <v>67739</v>
      </c>
      <c r="J21" s="179">
        <v>0</v>
      </c>
      <c r="K21" s="179">
        <v>0</v>
      </c>
      <c r="L21" s="179">
        <v>-1616</v>
      </c>
      <c r="M21" s="179">
        <v>74035</v>
      </c>
      <c r="N21" s="179">
        <v>35620</v>
      </c>
      <c r="O21" s="179">
        <v>0</v>
      </c>
      <c r="P21" s="179">
        <v>0</v>
      </c>
      <c r="Q21" s="180">
        <v>844127</v>
      </c>
    </row>
    <row r="22" spans="2:17" ht="30.75" customHeight="1" x14ac:dyDescent="0.3">
      <c r="B22" s="6" t="s">
        <v>60</v>
      </c>
      <c r="C22" s="179">
        <v>4472928</v>
      </c>
      <c r="D22" s="179">
        <v>718829</v>
      </c>
      <c r="E22" s="179">
        <v>658712</v>
      </c>
      <c r="F22" s="179">
        <v>327344</v>
      </c>
      <c r="G22" s="179">
        <v>712308</v>
      </c>
      <c r="H22" s="179">
        <v>643780</v>
      </c>
      <c r="I22" s="179">
        <v>66400</v>
      </c>
      <c r="J22" s="179">
        <v>0</v>
      </c>
      <c r="K22" s="179">
        <v>0</v>
      </c>
      <c r="L22" s="179">
        <v>224935</v>
      </c>
      <c r="M22" s="179">
        <v>544574</v>
      </c>
      <c r="N22" s="179">
        <v>401322</v>
      </c>
      <c r="O22" s="179">
        <v>15844</v>
      </c>
      <c r="P22" s="179">
        <v>-66878</v>
      </c>
      <c r="Q22" s="180">
        <v>4431651</v>
      </c>
    </row>
    <row r="23" spans="2:17" ht="30.75" customHeight="1" x14ac:dyDescent="0.3">
      <c r="B23" s="6" t="s">
        <v>61</v>
      </c>
      <c r="C23" s="179">
        <v>180083</v>
      </c>
      <c r="D23" s="179">
        <v>624448</v>
      </c>
      <c r="E23" s="179">
        <v>623725</v>
      </c>
      <c r="F23" s="179">
        <v>0</v>
      </c>
      <c r="G23" s="179">
        <v>300817</v>
      </c>
      <c r="H23" s="179">
        <v>273426</v>
      </c>
      <c r="I23" s="179">
        <v>0</v>
      </c>
      <c r="J23" s="179">
        <v>0</v>
      </c>
      <c r="K23" s="179">
        <v>0</v>
      </c>
      <c r="L23" s="179">
        <v>167011</v>
      </c>
      <c r="M23" s="179">
        <v>260007</v>
      </c>
      <c r="N23" s="179">
        <v>109033</v>
      </c>
      <c r="O23" s="179">
        <v>0</v>
      </c>
      <c r="P23" s="179">
        <v>0</v>
      </c>
      <c r="Q23" s="180">
        <v>212396</v>
      </c>
    </row>
    <row r="24" spans="2:17" ht="30.75" customHeight="1" x14ac:dyDescent="0.3">
      <c r="B24" s="6" t="s">
        <v>136</v>
      </c>
      <c r="C24" s="179">
        <v>374437</v>
      </c>
      <c r="D24" s="179">
        <v>183669</v>
      </c>
      <c r="E24" s="179">
        <v>183669</v>
      </c>
      <c r="F24" s="179">
        <v>0</v>
      </c>
      <c r="G24" s="179">
        <v>91013</v>
      </c>
      <c r="H24" s="179">
        <v>77030</v>
      </c>
      <c r="I24" s="179">
        <v>1902</v>
      </c>
      <c r="J24" s="179">
        <v>376</v>
      </c>
      <c r="K24" s="179">
        <v>0</v>
      </c>
      <c r="L24" s="179">
        <v>44286</v>
      </c>
      <c r="M24" s="179">
        <v>125719</v>
      </c>
      <c r="N24" s="179">
        <v>49750</v>
      </c>
      <c r="O24" s="179">
        <v>1559</v>
      </c>
      <c r="P24" s="179">
        <v>0</v>
      </c>
      <c r="Q24" s="180">
        <v>356984</v>
      </c>
    </row>
    <row r="25" spans="2:17" ht="30.75" customHeight="1" x14ac:dyDescent="0.3">
      <c r="B25" s="6" t="s">
        <v>137</v>
      </c>
      <c r="C25" s="179">
        <v>217584</v>
      </c>
      <c r="D25" s="179">
        <v>23614</v>
      </c>
      <c r="E25" s="179">
        <v>20072</v>
      </c>
      <c r="F25" s="179">
        <v>0</v>
      </c>
      <c r="G25" s="179">
        <v>11217</v>
      </c>
      <c r="H25" s="179">
        <v>20888</v>
      </c>
      <c r="I25" s="179">
        <v>1529</v>
      </c>
      <c r="J25" s="179">
        <v>0</v>
      </c>
      <c r="K25" s="179">
        <v>0</v>
      </c>
      <c r="L25" s="179">
        <v>1505</v>
      </c>
      <c r="M25" s="179">
        <v>14075</v>
      </c>
      <c r="N25" s="179">
        <v>39189</v>
      </c>
      <c r="O25" s="179">
        <v>0</v>
      </c>
      <c r="P25" s="179">
        <v>0</v>
      </c>
      <c r="Q25" s="180">
        <v>238848</v>
      </c>
    </row>
    <row r="26" spans="2:17" ht="30.75" customHeight="1" x14ac:dyDescent="0.3">
      <c r="B26" s="6" t="s">
        <v>154</v>
      </c>
      <c r="C26" s="179">
        <v>5628360</v>
      </c>
      <c r="D26" s="179">
        <v>1484942</v>
      </c>
      <c r="E26" s="179">
        <v>1462139</v>
      </c>
      <c r="F26" s="179">
        <v>0</v>
      </c>
      <c r="G26" s="179">
        <v>208456</v>
      </c>
      <c r="H26" s="179">
        <v>210802</v>
      </c>
      <c r="I26" s="179">
        <v>0</v>
      </c>
      <c r="J26" s="179">
        <v>0</v>
      </c>
      <c r="K26" s="179">
        <v>0</v>
      </c>
      <c r="L26" s="179">
        <v>191460</v>
      </c>
      <c r="M26" s="179">
        <v>558716</v>
      </c>
      <c r="N26" s="179">
        <v>267436</v>
      </c>
      <c r="O26" s="179">
        <v>0</v>
      </c>
      <c r="P26" s="179">
        <v>0</v>
      </c>
      <c r="Q26" s="180">
        <v>6396957</v>
      </c>
    </row>
    <row r="27" spans="2:17" ht="30.75" customHeight="1" x14ac:dyDescent="0.3">
      <c r="B27" s="6" t="s">
        <v>38</v>
      </c>
      <c r="C27" s="179">
        <v>0</v>
      </c>
      <c r="D27" s="179">
        <v>0</v>
      </c>
      <c r="E27" s="179">
        <v>0</v>
      </c>
      <c r="F27" s="179">
        <v>0</v>
      </c>
      <c r="G27" s="179">
        <v>0</v>
      </c>
      <c r="H27" s="179">
        <v>0</v>
      </c>
      <c r="I27" s="179">
        <v>0</v>
      </c>
      <c r="J27" s="179">
        <v>0</v>
      </c>
      <c r="K27" s="179">
        <v>0</v>
      </c>
      <c r="L27" s="179">
        <v>0</v>
      </c>
      <c r="M27" s="179">
        <v>0</v>
      </c>
      <c r="N27" s="179">
        <v>0</v>
      </c>
      <c r="O27" s="179">
        <v>0</v>
      </c>
      <c r="P27" s="179">
        <v>0</v>
      </c>
      <c r="Q27" s="180">
        <v>0</v>
      </c>
    </row>
    <row r="28" spans="2:17" ht="30.75" customHeight="1" x14ac:dyDescent="0.3">
      <c r="B28" s="6" t="s">
        <v>62</v>
      </c>
      <c r="C28" s="179">
        <v>68289</v>
      </c>
      <c r="D28" s="179">
        <v>11004</v>
      </c>
      <c r="E28" s="179">
        <v>11004</v>
      </c>
      <c r="F28" s="179">
        <v>0</v>
      </c>
      <c r="G28" s="179">
        <v>4016</v>
      </c>
      <c r="H28" s="179">
        <v>4016</v>
      </c>
      <c r="I28" s="179">
        <v>0</v>
      </c>
      <c r="J28" s="179">
        <v>0</v>
      </c>
      <c r="K28" s="179">
        <v>0</v>
      </c>
      <c r="L28" s="179">
        <v>0</v>
      </c>
      <c r="M28" s="179">
        <v>1507</v>
      </c>
      <c r="N28" s="179">
        <v>1522</v>
      </c>
      <c r="O28" s="179">
        <v>0</v>
      </c>
      <c r="P28" s="179">
        <v>0</v>
      </c>
      <c r="Q28" s="180">
        <v>75292</v>
      </c>
    </row>
    <row r="29" spans="2:17" ht="30.75" customHeight="1" x14ac:dyDescent="0.3">
      <c r="B29" s="6" t="s">
        <v>63</v>
      </c>
      <c r="C29" s="179">
        <v>0</v>
      </c>
      <c r="D29" s="179">
        <v>19064</v>
      </c>
      <c r="E29" s="179">
        <v>19064</v>
      </c>
      <c r="F29" s="179">
        <v>0</v>
      </c>
      <c r="G29" s="179">
        <v>0</v>
      </c>
      <c r="H29" s="179">
        <v>4763</v>
      </c>
      <c r="I29" s="179">
        <v>2585</v>
      </c>
      <c r="J29" s="179">
        <v>0</v>
      </c>
      <c r="K29" s="179">
        <v>0</v>
      </c>
      <c r="L29" s="179">
        <v>-1231</v>
      </c>
      <c r="M29" s="179">
        <v>6561</v>
      </c>
      <c r="N29" s="179">
        <v>3021</v>
      </c>
      <c r="O29" s="179">
        <v>0</v>
      </c>
      <c r="P29" s="179">
        <v>0</v>
      </c>
      <c r="Q29" s="180">
        <v>9407</v>
      </c>
    </row>
    <row r="30" spans="2:17" ht="30.75" customHeight="1" x14ac:dyDescent="0.3">
      <c r="B30" s="6" t="s">
        <v>64</v>
      </c>
      <c r="C30" s="179">
        <v>1004644</v>
      </c>
      <c r="D30" s="179">
        <v>590588</v>
      </c>
      <c r="E30" s="179">
        <v>590588</v>
      </c>
      <c r="F30" s="179">
        <v>0</v>
      </c>
      <c r="G30" s="179">
        <v>99012</v>
      </c>
      <c r="H30" s="179">
        <v>43952</v>
      </c>
      <c r="I30" s="179">
        <v>63438</v>
      </c>
      <c r="J30" s="179">
        <v>0</v>
      </c>
      <c r="K30" s="179">
        <v>0</v>
      </c>
      <c r="L30" s="179">
        <v>23446</v>
      </c>
      <c r="M30" s="179">
        <v>255536</v>
      </c>
      <c r="N30" s="179">
        <v>139183</v>
      </c>
      <c r="O30" s="179">
        <v>0</v>
      </c>
      <c r="P30" s="179">
        <v>0</v>
      </c>
      <c r="Q30" s="180">
        <v>1348043</v>
      </c>
    </row>
    <row r="31" spans="2:17" ht="30.75" customHeight="1" x14ac:dyDescent="0.3">
      <c r="B31" s="58" t="s">
        <v>45</v>
      </c>
      <c r="C31" s="183">
        <f t="shared" ref="C31:Q31" si="0">SUM(C6:C30)</f>
        <v>76550547</v>
      </c>
      <c r="D31" s="183">
        <f t="shared" si="0"/>
        <v>20252669</v>
      </c>
      <c r="E31" s="183">
        <f t="shared" si="0"/>
        <v>20093863</v>
      </c>
      <c r="F31" s="183">
        <f t="shared" si="0"/>
        <v>324193</v>
      </c>
      <c r="G31" s="183">
        <f t="shared" si="0"/>
        <v>7992888</v>
      </c>
      <c r="H31" s="183">
        <f t="shared" si="0"/>
        <v>6054193</v>
      </c>
      <c r="I31" s="183">
        <f t="shared" si="0"/>
        <v>1669541</v>
      </c>
      <c r="J31" s="183">
        <f t="shared" si="0"/>
        <v>1184342</v>
      </c>
      <c r="K31" s="183">
        <f t="shared" si="0"/>
        <v>0</v>
      </c>
      <c r="L31" s="183">
        <f t="shared" si="0"/>
        <v>3004245</v>
      </c>
      <c r="M31" s="183">
        <f t="shared" si="0"/>
        <v>5647549</v>
      </c>
      <c r="N31" s="183">
        <f t="shared" si="0"/>
        <v>6679940</v>
      </c>
      <c r="O31" s="183">
        <f t="shared" si="0"/>
        <v>115358</v>
      </c>
      <c r="P31" s="183">
        <f t="shared" si="0"/>
        <v>-131553</v>
      </c>
      <c r="Q31" s="183">
        <f t="shared" si="0"/>
        <v>86104865</v>
      </c>
    </row>
    <row r="32" spans="2:17" ht="30.75" customHeight="1" x14ac:dyDescent="0.3">
      <c r="B32" s="261" t="s">
        <v>46</v>
      </c>
      <c r="C32" s="262"/>
      <c r="D32" s="262"/>
      <c r="E32" s="262"/>
      <c r="F32" s="262"/>
      <c r="G32" s="262"/>
      <c r="H32" s="262"/>
      <c r="I32" s="262"/>
      <c r="J32" s="262"/>
      <c r="K32" s="262"/>
      <c r="L32" s="262"/>
      <c r="M32" s="262"/>
      <c r="N32" s="262"/>
      <c r="O32" s="262"/>
      <c r="P32" s="262"/>
      <c r="Q32" s="263"/>
    </row>
    <row r="33" spans="2:17" ht="30.75" customHeight="1" x14ac:dyDescent="0.3">
      <c r="B33" s="6" t="s">
        <v>47</v>
      </c>
      <c r="C33" s="179">
        <v>0</v>
      </c>
      <c r="D33" s="179">
        <v>2222</v>
      </c>
      <c r="E33" s="179">
        <v>1442</v>
      </c>
      <c r="F33" s="179">
        <v>0</v>
      </c>
      <c r="G33" s="179">
        <v>246</v>
      </c>
      <c r="H33" s="179">
        <v>0</v>
      </c>
      <c r="I33" s="179">
        <v>0</v>
      </c>
      <c r="J33" s="179">
        <v>0</v>
      </c>
      <c r="K33" s="179">
        <v>0</v>
      </c>
      <c r="L33" s="179">
        <v>671</v>
      </c>
      <c r="M33" s="179">
        <v>287</v>
      </c>
      <c r="N33" s="179">
        <v>409</v>
      </c>
      <c r="O33" s="179">
        <v>0</v>
      </c>
      <c r="P33" s="179">
        <v>0</v>
      </c>
      <c r="Q33" s="180">
        <v>893</v>
      </c>
    </row>
    <row r="34" spans="2:17" ht="30.75" customHeight="1" x14ac:dyDescent="0.3">
      <c r="B34" s="6" t="s">
        <v>79</v>
      </c>
      <c r="C34" s="179">
        <v>0</v>
      </c>
      <c r="D34" s="179">
        <v>33875</v>
      </c>
      <c r="E34" s="179">
        <v>33875</v>
      </c>
      <c r="F34" s="179">
        <v>4981</v>
      </c>
      <c r="G34" s="179">
        <v>1965</v>
      </c>
      <c r="H34" s="179">
        <v>0</v>
      </c>
      <c r="I34" s="179">
        <v>0</v>
      </c>
      <c r="J34" s="179">
        <v>0</v>
      </c>
      <c r="K34" s="179">
        <v>0</v>
      </c>
      <c r="L34" s="179">
        <v>5265</v>
      </c>
      <c r="M34" s="179">
        <v>2735</v>
      </c>
      <c r="N34" s="179">
        <v>0</v>
      </c>
      <c r="O34" s="179">
        <v>0</v>
      </c>
      <c r="P34" s="179">
        <v>0</v>
      </c>
      <c r="Q34" s="180">
        <v>30855</v>
      </c>
    </row>
    <row r="35" spans="2:17" ht="30.75" customHeight="1" x14ac:dyDescent="0.3">
      <c r="B35" s="6" t="s">
        <v>48</v>
      </c>
      <c r="C35" s="179">
        <v>1354345</v>
      </c>
      <c r="D35" s="179">
        <v>108957</v>
      </c>
      <c r="E35" s="179">
        <v>105931</v>
      </c>
      <c r="F35" s="179">
        <v>0</v>
      </c>
      <c r="G35" s="179">
        <v>61457</v>
      </c>
      <c r="H35" s="179">
        <v>62957</v>
      </c>
      <c r="I35" s="179">
        <v>0</v>
      </c>
      <c r="J35" s="179">
        <v>0</v>
      </c>
      <c r="K35" s="179">
        <v>0</v>
      </c>
      <c r="L35" s="179">
        <v>36573</v>
      </c>
      <c r="M35" s="179">
        <v>12169</v>
      </c>
      <c r="N35" s="179">
        <v>56832</v>
      </c>
      <c r="O35" s="179">
        <v>0</v>
      </c>
      <c r="P35" s="179">
        <v>0</v>
      </c>
      <c r="Q35" s="180">
        <v>1405409</v>
      </c>
    </row>
    <row r="36" spans="2:17" ht="30.75" customHeight="1" x14ac:dyDescent="0.3">
      <c r="B36" s="58" t="s">
        <v>45</v>
      </c>
      <c r="C36" s="183">
        <f>SUM(C33:C35)</f>
        <v>1354345</v>
      </c>
      <c r="D36" s="183">
        <f t="shared" ref="D36:Q36" si="1">SUM(D33:D35)</f>
        <v>145054</v>
      </c>
      <c r="E36" s="183">
        <f t="shared" si="1"/>
        <v>141248</v>
      </c>
      <c r="F36" s="183">
        <f t="shared" si="1"/>
        <v>4981</v>
      </c>
      <c r="G36" s="183">
        <f t="shared" si="1"/>
        <v>63668</v>
      </c>
      <c r="H36" s="183">
        <f t="shared" si="1"/>
        <v>62957</v>
      </c>
      <c r="I36" s="183">
        <f t="shared" si="1"/>
        <v>0</v>
      </c>
      <c r="J36" s="183">
        <f t="shared" si="1"/>
        <v>0</v>
      </c>
      <c r="K36" s="183">
        <f t="shared" si="1"/>
        <v>0</v>
      </c>
      <c r="L36" s="183">
        <f t="shared" si="1"/>
        <v>42509</v>
      </c>
      <c r="M36" s="183">
        <f t="shared" si="1"/>
        <v>15191</v>
      </c>
      <c r="N36" s="183">
        <f t="shared" si="1"/>
        <v>57241</v>
      </c>
      <c r="O36" s="183">
        <f t="shared" si="1"/>
        <v>0</v>
      </c>
      <c r="P36" s="183">
        <f t="shared" si="1"/>
        <v>0</v>
      </c>
      <c r="Q36" s="183">
        <f t="shared" si="1"/>
        <v>1437157</v>
      </c>
    </row>
    <row r="37" spans="2:17" ht="21.75" customHeight="1" x14ac:dyDescent="0.3">
      <c r="B37" s="260" t="s">
        <v>50</v>
      </c>
      <c r="C37" s="260"/>
      <c r="D37" s="260"/>
      <c r="E37" s="260"/>
      <c r="F37" s="260"/>
      <c r="G37" s="260"/>
      <c r="H37" s="260"/>
      <c r="I37" s="260"/>
      <c r="J37" s="260"/>
      <c r="K37" s="260"/>
      <c r="L37" s="260"/>
      <c r="M37" s="260"/>
      <c r="N37" s="260"/>
      <c r="O37" s="260"/>
      <c r="P37" s="260"/>
      <c r="Q37" s="260"/>
    </row>
    <row r="38" spans="2:17" ht="21.75" customHeight="1" x14ac:dyDescent="0.3">
      <c r="C38" s="16"/>
      <c r="D38" s="16"/>
      <c r="E38" s="16"/>
      <c r="F38" s="16"/>
      <c r="G38" s="16"/>
      <c r="H38" s="16"/>
      <c r="I38" s="16"/>
      <c r="J38" s="16"/>
      <c r="K38" s="16"/>
      <c r="L38" s="16"/>
      <c r="M38" s="16"/>
      <c r="N38" s="16"/>
      <c r="O38" s="16"/>
      <c r="P38" s="16"/>
      <c r="Q38" s="16"/>
    </row>
    <row r="39" spans="2:17" ht="21.75" customHeight="1" x14ac:dyDescent="0.35">
      <c r="D39" s="107"/>
      <c r="Q39" s="198"/>
    </row>
    <row r="40" spans="2:17" ht="21.75" customHeight="1" x14ac:dyDescent="0.3">
      <c r="Q40" s="18"/>
    </row>
  </sheetData>
  <sheetProtection algorithmName="SHA-512" hashValue="oda0KYUVpzvMvDHf2mrtry/jS9G30n0t/bGjwaQGgqlgb1yIuIDKArJ9wvrOkyRtg/Fad/7jyvJEIRPNGIqs9A==" saltValue="4tzJ8O8HdmXo7tDuAPaZbQ==" spinCount="100000" sheet="1" objects="1" scenarios="1"/>
  <mergeCells count="4">
    <mergeCell ref="B32:Q32"/>
    <mergeCell ref="B3:Q3"/>
    <mergeCell ref="B37:Q37"/>
    <mergeCell ref="B5:Q5"/>
  </mergeCells>
  <pageMargins left="0.7" right="0.7" top="0.75" bottom="0.75" header="0.3" footer="0.3"/>
  <pageSetup paperSize="9" scale="4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tabColor rgb="FF92D050"/>
    <pageSetUpPr fitToPage="1"/>
  </sheetPr>
  <dimension ref="B1:R43"/>
  <sheetViews>
    <sheetView showGridLines="0" zoomScale="80" zoomScaleNormal="80" workbookViewId="0">
      <selection activeCell="E12" sqref="E12"/>
    </sheetView>
  </sheetViews>
  <sheetFormatPr defaultColWidth="14.453125" defaultRowHeight="21.75" customHeight="1" x14ac:dyDescent="0.3"/>
  <cols>
    <col min="1" max="1" width="16.453125" style="4" customWidth="1"/>
    <col min="2" max="2" width="46" style="4" customWidth="1"/>
    <col min="3" max="16" width="17.54296875" style="4" customWidth="1"/>
    <col min="17" max="17" width="17.54296875" style="8" customWidth="1"/>
    <col min="18" max="16384" width="14.453125" style="4"/>
  </cols>
  <sheetData>
    <row r="1" spans="2:17" ht="18.75" customHeight="1" x14ac:dyDescent="0.3"/>
    <row r="2" spans="2:17" ht="15.75" customHeight="1" x14ac:dyDescent="0.3"/>
    <row r="3" spans="2:17" ht="18.75" customHeight="1" x14ac:dyDescent="0.3">
      <c r="B3" s="264" t="s">
        <v>292</v>
      </c>
      <c r="C3" s="264"/>
      <c r="D3" s="264"/>
      <c r="E3" s="264"/>
      <c r="F3" s="264"/>
      <c r="G3" s="264"/>
      <c r="H3" s="264"/>
      <c r="I3" s="264"/>
      <c r="J3" s="264"/>
      <c r="K3" s="264"/>
      <c r="L3" s="264"/>
      <c r="M3" s="264"/>
      <c r="N3" s="264"/>
      <c r="O3" s="264"/>
      <c r="P3" s="264"/>
      <c r="Q3" s="264"/>
    </row>
    <row r="4" spans="2:17" s="15" customFormat="1" ht="36.75" customHeight="1" x14ac:dyDescent="0.3">
      <c r="B4" s="64" t="s">
        <v>0</v>
      </c>
      <c r="C4" s="66" t="s">
        <v>66</v>
      </c>
      <c r="D4" s="66" t="s">
        <v>67</v>
      </c>
      <c r="E4" s="66" t="s">
        <v>68</v>
      </c>
      <c r="F4" s="66" t="s">
        <v>69</v>
      </c>
      <c r="G4" s="66" t="s">
        <v>70</v>
      </c>
      <c r="H4" s="66" t="s">
        <v>87</v>
      </c>
      <c r="I4" s="172" t="s">
        <v>71</v>
      </c>
      <c r="J4" s="66" t="s">
        <v>72</v>
      </c>
      <c r="K4" s="66" t="s">
        <v>73</v>
      </c>
      <c r="L4" s="66" t="s">
        <v>74</v>
      </c>
      <c r="M4" s="66" t="s">
        <v>75</v>
      </c>
      <c r="N4" s="66" t="s">
        <v>2</v>
      </c>
      <c r="O4" s="66" t="s">
        <v>76</v>
      </c>
      <c r="P4" s="66" t="s">
        <v>77</v>
      </c>
      <c r="Q4" s="66" t="s">
        <v>78</v>
      </c>
    </row>
    <row r="5" spans="2:17" ht="31.5" customHeight="1" x14ac:dyDescent="0.3">
      <c r="B5" s="261" t="s">
        <v>16</v>
      </c>
      <c r="C5" s="262"/>
      <c r="D5" s="262"/>
      <c r="E5" s="262"/>
      <c r="F5" s="262"/>
      <c r="G5" s="262"/>
      <c r="H5" s="262"/>
      <c r="I5" s="262"/>
      <c r="J5" s="262"/>
      <c r="K5" s="262"/>
      <c r="L5" s="262"/>
      <c r="M5" s="262"/>
      <c r="N5" s="262"/>
      <c r="O5" s="262"/>
      <c r="P5" s="262"/>
      <c r="Q5" s="263"/>
    </row>
    <row r="6" spans="2:17" ht="31.5" customHeight="1" x14ac:dyDescent="0.3">
      <c r="B6" s="6" t="s">
        <v>51</v>
      </c>
      <c r="C6" s="179">
        <v>487598</v>
      </c>
      <c r="D6" s="179">
        <v>20587</v>
      </c>
      <c r="E6" s="179">
        <v>20587</v>
      </c>
      <c r="F6" s="179">
        <v>0</v>
      </c>
      <c r="G6" s="179">
        <v>44980</v>
      </c>
      <c r="H6" s="179">
        <v>0</v>
      </c>
      <c r="I6" s="179">
        <v>0</v>
      </c>
      <c r="J6" s="179">
        <v>0</v>
      </c>
      <c r="K6" s="179">
        <v>44980</v>
      </c>
      <c r="L6" s="179">
        <v>0</v>
      </c>
      <c r="M6" s="179">
        <v>3508</v>
      </c>
      <c r="N6" s="179">
        <v>28909</v>
      </c>
      <c r="O6" s="179">
        <v>2164</v>
      </c>
      <c r="P6" s="179">
        <v>0</v>
      </c>
      <c r="Q6" s="180">
        <v>486441</v>
      </c>
    </row>
    <row r="7" spans="2:17" ht="31.5" customHeight="1" x14ac:dyDescent="0.3">
      <c r="B7" s="6" t="s">
        <v>144</v>
      </c>
      <c r="C7" s="179">
        <v>0</v>
      </c>
      <c r="D7" s="179">
        <v>0</v>
      </c>
      <c r="E7" s="179">
        <v>0</v>
      </c>
      <c r="F7" s="179">
        <v>0</v>
      </c>
      <c r="G7" s="179">
        <v>0</v>
      </c>
      <c r="H7" s="179">
        <v>0</v>
      </c>
      <c r="I7" s="179">
        <v>0</v>
      </c>
      <c r="J7" s="179">
        <v>0</v>
      </c>
      <c r="K7" s="179">
        <v>0</v>
      </c>
      <c r="L7" s="179">
        <v>0</v>
      </c>
      <c r="M7" s="179">
        <v>0</v>
      </c>
      <c r="N7" s="179">
        <v>0</v>
      </c>
      <c r="O7" s="179">
        <v>0</v>
      </c>
      <c r="P7" s="179">
        <v>0</v>
      </c>
      <c r="Q7" s="180">
        <v>0</v>
      </c>
    </row>
    <row r="8" spans="2:17" ht="31.5" customHeight="1" x14ac:dyDescent="0.3">
      <c r="B8" s="6" t="s">
        <v>153</v>
      </c>
      <c r="C8" s="179">
        <v>3870706</v>
      </c>
      <c r="D8" s="179">
        <v>2092779</v>
      </c>
      <c r="E8" s="179">
        <v>2092779</v>
      </c>
      <c r="F8" s="179">
        <v>0</v>
      </c>
      <c r="G8" s="179">
        <v>510734</v>
      </c>
      <c r="H8" s="179">
        <v>0</v>
      </c>
      <c r="I8" s="179">
        <v>0</v>
      </c>
      <c r="J8" s="179">
        <v>0</v>
      </c>
      <c r="K8" s="179">
        <v>510734</v>
      </c>
      <c r="L8" s="179">
        <v>42421</v>
      </c>
      <c r="M8" s="179">
        <v>25093</v>
      </c>
      <c r="N8" s="179">
        <v>469552</v>
      </c>
      <c r="O8" s="179">
        <v>0</v>
      </c>
      <c r="P8" s="179">
        <v>0</v>
      </c>
      <c r="Q8" s="180">
        <v>5854788</v>
      </c>
    </row>
    <row r="9" spans="2:17" ht="31.5" customHeight="1" x14ac:dyDescent="0.3">
      <c r="B9" s="6" t="s">
        <v>52</v>
      </c>
      <c r="C9" s="179">
        <v>0</v>
      </c>
      <c r="D9" s="179">
        <v>0</v>
      </c>
      <c r="E9" s="179">
        <v>0</v>
      </c>
      <c r="F9" s="179">
        <v>0</v>
      </c>
      <c r="G9" s="179">
        <v>0</v>
      </c>
      <c r="H9" s="179">
        <v>0</v>
      </c>
      <c r="I9" s="179">
        <v>0</v>
      </c>
      <c r="J9" s="179">
        <v>0</v>
      </c>
      <c r="K9" s="179">
        <v>0</v>
      </c>
      <c r="L9" s="179">
        <v>0</v>
      </c>
      <c r="M9" s="179">
        <v>0</v>
      </c>
      <c r="N9" s="179">
        <v>0</v>
      </c>
      <c r="O9" s="179">
        <v>0</v>
      </c>
      <c r="P9" s="179">
        <v>0</v>
      </c>
      <c r="Q9" s="180">
        <v>0</v>
      </c>
    </row>
    <row r="10" spans="2:17" ht="31.5" customHeight="1" x14ac:dyDescent="0.3">
      <c r="B10" s="6" t="s">
        <v>53</v>
      </c>
      <c r="C10" s="179">
        <v>-291510</v>
      </c>
      <c r="D10" s="179">
        <v>282375</v>
      </c>
      <c r="E10" s="179">
        <v>282375</v>
      </c>
      <c r="F10" s="179">
        <v>0</v>
      </c>
      <c r="G10" s="179">
        <v>142354</v>
      </c>
      <c r="H10" s="179">
        <v>436455</v>
      </c>
      <c r="I10" s="179">
        <v>0</v>
      </c>
      <c r="J10" s="179">
        <v>0</v>
      </c>
      <c r="K10" s="179">
        <v>0</v>
      </c>
      <c r="L10" s="179">
        <v>5014</v>
      </c>
      <c r="M10" s="179">
        <v>16891</v>
      </c>
      <c r="N10" s="179">
        <v>120302</v>
      </c>
      <c r="O10" s="179">
        <v>0</v>
      </c>
      <c r="P10" s="179">
        <v>0</v>
      </c>
      <c r="Q10" s="180">
        <v>-347193</v>
      </c>
    </row>
    <row r="11" spans="2:17" ht="31.5" customHeight="1" x14ac:dyDescent="0.3">
      <c r="B11" s="6" t="s">
        <v>22</v>
      </c>
      <c r="C11" s="179">
        <v>0</v>
      </c>
      <c r="D11" s="179">
        <v>0</v>
      </c>
      <c r="E11" s="179">
        <v>0</v>
      </c>
      <c r="F11" s="179">
        <v>0</v>
      </c>
      <c r="G11" s="179">
        <v>0</v>
      </c>
      <c r="H11" s="179">
        <v>0</v>
      </c>
      <c r="I11" s="179">
        <v>0</v>
      </c>
      <c r="J11" s="179">
        <v>0</v>
      </c>
      <c r="K11" s="179">
        <v>0</v>
      </c>
      <c r="L11" s="179">
        <v>0</v>
      </c>
      <c r="M11" s="179">
        <v>0</v>
      </c>
      <c r="N11" s="179">
        <v>0</v>
      </c>
      <c r="O11" s="179">
        <v>0</v>
      </c>
      <c r="P11" s="179">
        <v>0</v>
      </c>
      <c r="Q11" s="180">
        <v>0</v>
      </c>
    </row>
    <row r="12" spans="2:17" ht="31.5" customHeight="1" x14ac:dyDescent="0.3">
      <c r="B12" s="6" t="s">
        <v>55</v>
      </c>
      <c r="C12" s="179">
        <v>0</v>
      </c>
      <c r="D12" s="179">
        <v>0</v>
      </c>
      <c r="E12" s="179">
        <v>0</v>
      </c>
      <c r="F12" s="179">
        <v>0</v>
      </c>
      <c r="G12" s="179">
        <v>0</v>
      </c>
      <c r="H12" s="179">
        <v>0</v>
      </c>
      <c r="I12" s="179">
        <v>0</v>
      </c>
      <c r="J12" s="179">
        <v>0</v>
      </c>
      <c r="K12" s="179">
        <v>0</v>
      </c>
      <c r="L12" s="179">
        <v>0</v>
      </c>
      <c r="M12" s="179">
        <v>0</v>
      </c>
      <c r="N12" s="179">
        <v>0</v>
      </c>
      <c r="O12" s="179">
        <v>0</v>
      </c>
      <c r="P12" s="179">
        <v>0</v>
      </c>
      <c r="Q12" s="180">
        <v>0</v>
      </c>
    </row>
    <row r="13" spans="2:17" ht="31.5" customHeight="1" x14ac:dyDescent="0.3">
      <c r="B13" s="6" t="s">
        <v>56</v>
      </c>
      <c r="C13" s="179">
        <v>0</v>
      </c>
      <c r="D13" s="179">
        <v>0</v>
      </c>
      <c r="E13" s="179">
        <v>0</v>
      </c>
      <c r="F13" s="179">
        <v>0</v>
      </c>
      <c r="G13" s="179">
        <v>0</v>
      </c>
      <c r="H13" s="179">
        <v>0</v>
      </c>
      <c r="I13" s="179">
        <v>0</v>
      </c>
      <c r="J13" s="179">
        <v>0</v>
      </c>
      <c r="K13" s="179">
        <v>0</v>
      </c>
      <c r="L13" s="179">
        <v>0</v>
      </c>
      <c r="M13" s="179">
        <v>0</v>
      </c>
      <c r="N13" s="179">
        <v>0</v>
      </c>
      <c r="O13" s="179">
        <v>0</v>
      </c>
      <c r="P13" s="179">
        <v>0</v>
      </c>
      <c r="Q13" s="180">
        <v>0</v>
      </c>
    </row>
    <row r="14" spans="2:17" ht="31.5" customHeight="1" x14ac:dyDescent="0.3">
      <c r="B14" s="6" t="s">
        <v>57</v>
      </c>
      <c r="C14" s="179">
        <v>10423588</v>
      </c>
      <c r="D14" s="179">
        <v>525987</v>
      </c>
      <c r="E14" s="179">
        <v>525987</v>
      </c>
      <c r="F14" s="179">
        <v>0</v>
      </c>
      <c r="G14" s="179">
        <v>0</v>
      </c>
      <c r="H14" s="179">
        <v>-679</v>
      </c>
      <c r="I14" s="179">
        <v>0</v>
      </c>
      <c r="J14" s="179">
        <v>0</v>
      </c>
      <c r="K14" s="179">
        <v>910335</v>
      </c>
      <c r="L14" s="179">
        <v>17561</v>
      </c>
      <c r="M14" s="179">
        <v>18407</v>
      </c>
      <c r="N14" s="179">
        <v>1909020</v>
      </c>
      <c r="O14" s="179">
        <v>0</v>
      </c>
      <c r="P14" s="179">
        <v>0</v>
      </c>
      <c r="Q14" s="180">
        <v>11912971</v>
      </c>
    </row>
    <row r="15" spans="2:17" ht="31.5" customHeight="1" x14ac:dyDescent="0.3">
      <c r="B15" s="6" t="s">
        <v>58</v>
      </c>
      <c r="C15" s="179">
        <v>8816107</v>
      </c>
      <c r="D15" s="179">
        <v>923785</v>
      </c>
      <c r="E15" s="179">
        <v>923785</v>
      </c>
      <c r="F15" s="179">
        <v>0</v>
      </c>
      <c r="G15" s="179">
        <v>775598</v>
      </c>
      <c r="H15" s="179">
        <v>775598</v>
      </c>
      <c r="I15" s="179">
        <v>0</v>
      </c>
      <c r="J15" s="179">
        <v>0</v>
      </c>
      <c r="K15" s="179">
        <v>0</v>
      </c>
      <c r="L15" s="179">
        <v>16402</v>
      </c>
      <c r="M15" s="179">
        <v>28271</v>
      </c>
      <c r="N15" s="179">
        <v>881810</v>
      </c>
      <c r="O15" s="179">
        <v>2118</v>
      </c>
      <c r="P15" s="179">
        <v>36525</v>
      </c>
      <c r="Q15" s="180">
        <v>9762788</v>
      </c>
    </row>
    <row r="16" spans="2:17" ht="31.5" customHeight="1" x14ac:dyDescent="0.3">
      <c r="B16" s="6" t="s">
        <v>59</v>
      </c>
      <c r="C16" s="179">
        <v>1226564</v>
      </c>
      <c r="D16" s="179">
        <v>348381</v>
      </c>
      <c r="E16" s="179">
        <v>348381</v>
      </c>
      <c r="F16" s="179">
        <v>0</v>
      </c>
      <c r="G16" s="179">
        <v>104037</v>
      </c>
      <c r="H16" s="179">
        <v>104037</v>
      </c>
      <c r="I16" s="179">
        <v>0</v>
      </c>
      <c r="J16" s="179">
        <v>0</v>
      </c>
      <c r="K16" s="179">
        <v>0</v>
      </c>
      <c r="L16" s="179">
        <v>7076</v>
      </c>
      <c r="M16" s="179">
        <v>0</v>
      </c>
      <c r="N16" s="179">
        <v>120037</v>
      </c>
      <c r="O16" s="179">
        <v>0</v>
      </c>
      <c r="P16" s="179">
        <v>0</v>
      </c>
      <c r="Q16" s="180">
        <v>1583869</v>
      </c>
    </row>
    <row r="17" spans="2:17" ht="31.5" customHeight="1" x14ac:dyDescent="0.3">
      <c r="B17" s="6" t="s">
        <v>133</v>
      </c>
      <c r="C17" s="179">
        <v>294551</v>
      </c>
      <c r="D17" s="179">
        <v>181844</v>
      </c>
      <c r="E17" s="179">
        <v>181844</v>
      </c>
      <c r="F17" s="179">
        <v>0</v>
      </c>
      <c r="G17" s="179">
        <v>42079</v>
      </c>
      <c r="H17" s="179">
        <v>0</v>
      </c>
      <c r="I17" s="179">
        <v>0</v>
      </c>
      <c r="J17" s="179">
        <v>0</v>
      </c>
      <c r="K17" s="179">
        <v>42079</v>
      </c>
      <c r="L17" s="179">
        <v>7396</v>
      </c>
      <c r="M17" s="179">
        <v>10151</v>
      </c>
      <c r="N17" s="179">
        <v>13470</v>
      </c>
      <c r="O17" s="179">
        <v>0</v>
      </c>
      <c r="P17" s="179">
        <v>0</v>
      </c>
      <c r="Q17" s="180">
        <v>430239</v>
      </c>
    </row>
    <row r="18" spans="2:17" ht="31.5" customHeight="1" x14ac:dyDescent="0.3">
      <c r="B18" s="6" t="s">
        <v>261</v>
      </c>
      <c r="C18" s="179">
        <v>0</v>
      </c>
      <c r="D18" s="179">
        <v>0</v>
      </c>
      <c r="E18" s="179">
        <v>0</v>
      </c>
      <c r="F18" s="179">
        <v>0</v>
      </c>
      <c r="G18" s="179">
        <v>0</v>
      </c>
      <c r="H18" s="179">
        <v>0</v>
      </c>
      <c r="I18" s="179">
        <v>0</v>
      </c>
      <c r="J18" s="179">
        <v>0</v>
      </c>
      <c r="K18" s="179">
        <v>0</v>
      </c>
      <c r="L18" s="179">
        <v>0</v>
      </c>
      <c r="M18" s="179">
        <v>0</v>
      </c>
      <c r="N18" s="179">
        <v>0</v>
      </c>
      <c r="O18" s="179">
        <v>0</v>
      </c>
      <c r="P18" s="179">
        <v>0</v>
      </c>
      <c r="Q18" s="180">
        <v>0</v>
      </c>
    </row>
    <row r="19" spans="2:17" ht="31.5" customHeight="1" x14ac:dyDescent="0.3">
      <c r="B19" s="6" t="s">
        <v>138</v>
      </c>
      <c r="C19" s="179">
        <v>283026</v>
      </c>
      <c r="D19" s="179">
        <v>24906</v>
      </c>
      <c r="E19" s="179">
        <v>24906</v>
      </c>
      <c r="F19" s="179">
        <v>0</v>
      </c>
      <c r="G19" s="179">
        <v>0</v>
      </c>
      <c r="H19" s="179">
        <v>0</v>
      </c>
      <c r="I19" s="179">
        <v>0</v>
      </c>
      <c r="J19" s="179">
        <v>0</v>
      </c>
      <c r="K19" s="179">
        <v>0</v>
      </c>
      <c r="L19" s="179">
        <v>0</v>
      </c>
      <c r="M19" s="179">
        <v>969</v>
      </c>
      <c r="N19" s="179">
        <v>20110</v>
      </c>
      <c r="O19" s="179">
        <v>0</v>
      </c>
      <c r="P19" s="179">
        <v>0</v>
      </c>
      <c r="Q19" s="180">
        <v>327073</v>
      </c>
    </row>
    <row r="20" spans="2:17" ht="31.5" customHeight="1" x14ac:dyDescent="0.3">
      <c r="B20" s="6" t="s">
        <v>35</v>
      </c>
      <c r="C20" s="179">
        <v>4614967</v>
      </c>
      <c r="D20" s="179">
        <v>1035897</v>
      </c>
      <c r="E20" s="179">
        <v>1035897</v>
      </c>
      <c r="F20" s="179">
        <v>0</v>
      </c>
      <c r="G20" s="179">
        <v>506670</v>
      </c>
      <c r="H20" s="179">
        <v>506670</v>
      </c>
      <c r="I20" s="179">
        <v>0</v>
      </c>
      <c r="J20" s="179">
        <v>0</v>
      </c>
      <c r="K20" s="179">
        <v>0</v>
      </c>
      <c r="L20" s="179">
        <v>21072</v>
      </c>
      <c r="M20" s="179">
        <v>59331</v>
      </c>
      <c r="N20" s="179">
        <v>288665</v>
      </c>
      <c r="O20" s="179">
        <v>0</v>
      </c>
      <c r="P20" s="179">
        <v>0</v>
      </c>
      <c r="Q20" s="180">
        <v>5352455</v>
      </c>
    </row>
    <row r="21" spans="2:17" ht="31.5" customHeight="1" x14ac:dyDescent="0.3">
      <c r="B21" s="166" t="s">
        <v>198</v>
      </c>
      <c r="C21" s="179">
        <v>0</v>
      </c>
      <c r="D21" s="179">
        <v>0</v>
      </c>
      <c r="E21" s="179">
        <v>0</v>
      </c>
      <c r="F21" s="179">
        <v>0</v>
      </c>
      <c r="G21" s="179">
        <v>470</v>
      </c>
      <c r="H21" s="179">
        <v>470</v>
      </c>
      <c r="I21" s="179">
        <v>0</v>
      </c>
      <c r="J21" s="179">
        <v>0</v>
      </c>
      <c r="K21" s="179">
        <v>0</v>
      </c>
      <c r="L21" s="179">
        <v>0</v>
      </c>
      <c r="M21" s="179">
        <v>0</v>
      </c>
      <c r="N21" s="179">
        <v>0</v>
      </c>
      <c r="O21" s="179">
        <v>0</v>
      </c>
      <c r="P21" s="179">
        <v>0</v>
      </c>
      <c r="Q21" s="180">
        <v>-470</v>
      </c>
    </row>
    <row r="22" spans="2:17" ht="31.5" customHeight="1" x14ac:dyDescent="0.3">
      <c r="B22" s="6" t="s">
        <v>60</v>
      </c>
      <c r="C22" s="179">
        <v>-1123</v>
      </c>
      <c r="D22" s="179">
        <v>0</v>
      </c>
      <c r="E22" s="179">
        <v>0</v>
      </c>
      <c r="F22" s="179">
        <v>0</v>
      </c>
      <c r="G22" s="179">
        <v>760</v>
      </c>
      <c r="H22" s="179">
        <v>0</v>
      </c>
      <c r="I22" s="179">
        <v>0</v>
      </c>
      <c r="J22" s="179">
        <v>0</v>
      </c>
      <c r="K22" s="179">
        <v>760</v>
      </c>
      <c r="L22" s="179">
        <v>0</v>
      </c>
      <c r="M22" s="179">
        <v>0</v>
      </c>
      <c r="N22" s="179">
        <v>92</v>
      </c>
      <c r="O22" s="179">
        <v>4</v>
      </c>
      <c r="P22" s="179">
        <v>0</v>
      </c>
      <c r="Q22" s="180">
        <v>-1795</v>
      </c>
    </row>
    <row r="23" spans="2:17" ht="31.5" customHeight="1" x14ac:dyDescent="0.3">
      <c r="B23" s="6" t="s">
        <v>61</v>
      </c>
      <c r="C23" s="179">
        <v>207396</v>
      </c>
      <c r="D23" s="179">
        <v>17410</v>
      </c>
      <c r="E23" s="179">
        <v>17410</v>
      </c>
      <c r="F23" s="179">
        <v>0</v>
      </c>
      <c r="G23" s="179">
        <v>16646</v>
      </c>
      <c r="H23" s="179">
        <v>16646</v>
      </c>
      <c r="I23" s="179">
        <v>0</v>
      </c>
      <c r="J23" s="179">
        <v>0</v>
      </c>
      <c r="K23" s="179">
        <v>0</v>
      </c>
      <c r="L23" s="179">
        <v>364</v>
      </c>
      <c r="M23" s="179">
        <v>0</v>
      </c>
      <c r="N23" s="179">
        <v>0</v>
      </c>
      <c r="O23" s="179">
        <v>0</v>
      </c>
      <c r="P23" s="179">
        <v>0</v>
      </c>
      <c r="Q23" s="180">
        <v>207795</v>
      </c>
    </row>
    <row r="24" spans="2:17" ht="31.5" customHeight="1" x14ac:dyDescent="0.3">
      <c r="B24" s="6" t="s">
        <v>136</v>
      </c>
      <c r="C24" s="179">
        <v>0</v>
      </c>
      <c r="D24" s="179">
        <v>0</v>
      </c>
      <c r="E24" s="179">
        <v>0</v>
      </c>
      <c r="F24" s="179">
        <v>0</v>
      </c>
      <c r="G24" s="179">
        <v>0</v>
      </c>
      <c r="H24" s="179">
        <v>0</v>
      </c>
      <c r="I24" s="179">
        <v>0</v>
      </c>
      <c r="J24" s="179">
        <v>0</v>
      </c>
      <c r="K24" s="179">
        <v>0</v>
      </c>
      <c r="L24" s="179">
        <v>0</v>
      </c>
      <c r="M24" s="179">
        <v>0</v>
      </c>
      <c r="N24" s="179">
        <v>0</v>
      </c>
      <c r="O24" s="179">
        <v>0</v>
      </c>
      <c r="P24" s="179">
        <v>0</v>
      </c>
      <c r="Q24" s="180">
        <v>0</v>
      </c>
    </row>
    <row r="25" spans="2:17" ht="31.5" customHeight="1" x14ac:dyDescent="0.3">
      <c r="B25" s="6" t="s">
        <v>137</v>
      </c>
      <c r="C25" s="179">
        <v>-408</v>
      </c>
      <c r="D25" s="179">
        <v>0</v>
      </c>
      <c r="E25" s="179">
        <v>0</v>
      </c>
      <c r="F25" s="179">
        <v>0</v>
      </c>
      <c r="G25" s="179">
        <v>102</v>
      </c>
      <c r="H25" s="179">
        <v>0</v>
      </c>
      <c r="I25" s="179">
        <v>0</v>
      </c>
      <c r="J25" s="179">
        <v>0</v>
      </c>
      <c r="K25" s="179">
        <v>102</v>
      </c>
      <c r="L25" s="179">
        <v>0</v>
      </c>
      <c r="M25" s="179">
        <v>0</v>
      </c>
      <c r="N25" s="179">
        <v>0</v>
      </c>
      <c r="O25" s="179">
        <v>0</v>
      </c>
      <c r="P25" s="179">
        <v>0</v>
      </c>
      <c r="Q25" s="180">
        <v>-510</v>
      </c>
    </row>
    <row r="26" spans="2:17" ht="31.5" customHeight="1" x14ac:dyDescent="0.3">
      <c r="B26" s="6" t="s">
        <v>154</v>
      </c>
      <c r="C26" s="179">
        <v>8448916</v>
      </c>
      <c r="D26" s="179">
        <v>395776</v>
      </c>
      <c r="E26" s="179">
        <v>395776</v>
      </c>
      <c r="F26" s="179">
        <v>0</v>
      </c>
      <c r="G26" s="179">
        <v>781707</v>
      </c>
      <c r="H26" s="179">
        <v>0</v>
      </c>
      <c r="I26" s="179">
        <v>0</v>
      </c>
      <c r="J26" s="179">
        <v>0</v>
      </c>
      <c r="K26" s="179">
        <v>781707</v>
      </c>
      <c r="L26" s="179">
        <v>7916</v>
      </c>
      <c r="M26" s="179">
        <v>8656</v>
      </c>
      <c r="N26" s="179">
        <v>1060947</v>
      </c>
      <c r="O26" s="179">
        <v>0</v>
      </c>
      <c r="P26" s="179">
        <v>0</v>
      </c>
      <c r="Q26" s="180">
        <v>9107361</v>
      </c>
    </row>
    <row r="27" spans="2:17" ht="31.5" customHeight="1" x14ac:dyDescent="0.3">
      <c r="B27" s="6" t="s">
        <v>38</v>
      </c>
      <c r="C27" s="179">
        <v>0</v>
      </c>
      <c r="D27" s="179">
        <v>0</v>
      </c>
      <c r="E27" s="179">
        <v>0</v>
      </c>
      <c r="F27" s="179">
        <v>0</v>
      </c>
      <c r="G27" s="179">
        <v>0</v>
      </c>
      <c r="H27" s="179">
        <v>0</v>
      </c>
      <c r="I27" s="179">
        <v>0</v>
      </c>
      <c r="J27" s="179">
        <v>0</v>
      </c>
      <c r="K27" s="179">
        <v>0</v>
      </c>
      <c r="L27" s="179">
        <v>0</v>
      </c>
      <c r="M27" s="179">
        <v>0</v>
      </c>
      <c r="N27" s="179">
        <v>0</v>
      </c>
      <c r="O27" s="179">
        <v>0</v>
      </c>
      <c r="P27" s="179">
        <v>0</v>
      </c>
      <c r="Q27" s="180">
        <v>0</v>
      </c>
    </row>
    <row r="28" spans="2:17" ht="31.5" customHeight="1" x14ac:dyDescent="0.3">
      <c r="B28" s="6" t="s">
        <v>62</v>
      </c>
      <c r="C28" s="179">
        <v>1259129</v>
      </c>
      <c r="D28" s="179">
        <v>19911</v>
      </c>
      <c r="E28" s="179">
        <v>19911</v>
      </c>
      <c r="F28" s="179">
        <v>0</v>
      </c>
      <c r="G28" s="179">
        <v>85746</v>
      </c>
      <c r="H28" s="179">
        <v>85746</v>
      </c>
      <c r="I28" s="179">
        <v>0</v>
      </c>
      <c r="J28" s="179">
        <v>0</v>
      </c>
      <c r="K28" s="179">
        <v>0</v>
      </c>
      <c r="L28" s="179">
        <v>2011</v>
      </c>
      <c r="M28" s="179">
        <v>2727</v>
      </c>
      <c r="N28" s="179">
        <v>2754</v>
      </c>
      <c r="O28" s="179">
        <v>0</v>
      </c>
      <c r="P28" s="179">
        <v>0</v>
      </c>
      <c r="Q28" s="180">
        <v>1191309</v>
      </c>
    </row>
    <row r="29" spans="2:17" ht="31.5" customHeight="1" x14ac:dyDescent="0.3">
      <c r="B29" s="6" t="s">
        <v>63</v>
      </c>
      <c r="C29" s="179">
        <v>0</v>
      </c>
      <c r="D29" s="179">
        <v>0</v>
      </c>
      <c r="E29" s="179">
        <v>-8246</v>
      </c>
      <c r="F29" s="179">
        <v>0</v>
      </c>
      <c r="G29" s="179">
        <v>0</v>
      </c>
      <c r="H29" s="179">
        <v>0</v>
      </c>
      <c r="I29" s="179">
        <v>0</v>
      </c>
      <c r="J29" s="179">
        <v>0</v>
      </c>
      <c r="K29" s="179">
        <v>0</v>
      </c>
      <c r="L29" s="179">
        <v>0</v>
      </c>
      <c r="M29" s="179">
        <v>0</v>
      </c>
      <c r="N29" s="179">
        <v>0</v>
      </c>
      <c r="O29" s="179">
        <v>0</v>
      </c>
      <c r="P29" s="179">
        <v>0</v>
      </c>
      <c r="Q29" s="180">
        <v>-8246</v>
      </c>
    </row>
    <row r="30" spans="2:17" ht="31.5" customHeight="1" x14ac:dyDescent="0.3">
      <c r="B30" s="6" t="s">
        <v>64</v>
      </c>
      <c r="C30" s="179">
        <v>1161033</v>
      </c>
      <c r="D30" s="179">
        <v>0</v>
      </c>
      <c r="E30" s="179">
        <v>0</v>
      </c>
      <c r="F30" s="179">
        <v>0</v>
      </c>
      <c r="G30" s="179">
        <v>113710</v>
      </c>
      <c r="H30" s="179">
        <v>0</v>
      </c>
      <c r="I30" s="179">
        <v>0</v>
      </c>
      <c r="J30" s="179">
        <v>0</v>
      </c>
      <c r="K30" s="179">
        <v>109229</v>
      </c>
      <c r="L30" s="179">
        <v>0</v>
      </c>
      <c r="M30" s="179">
        <v>0</v>
      </c>
      <c r="N30" s="179">
        <v>0</v>
      </c>
      <c r="O30" s="179">
        <v>0</v>
      </c>
      <c r="P30" s="179">
        <v>0</v>
      </c>
      <c r="Q30" s="180">
        <v>1051805</v>
      </c>
    </row>
    <row r="31" spans="2:17" ht="31.5" customHeight="1" x14ac:dyDescent="0.3">
      <c r="B31" s="58" t="s">
        <v>45</v>
      </c>
      <c r="C31" s="183">
        <f t="shared" ref="C31:Q31" si="0">SUM(C6:C30)</f>
        <v>40800540</v>
      </c>
      <c r="D31" s="183">
        <f t="shared" si="0"/>
        <v>5869638</v>
      </c>
      <c r="E31" s="183">
        <f t="shared" si="0"/>
        <v>5861392</v>
      </c>
      <c r="F31" s="183">
        <f t="shared" si="0"/>
        <v>0</v>
      </c>
      <c r="G31" s="183">
        <f t="shared" si="0"/>
        <v>3125593</v>
      </c>
      <c r="H31" s="183">
        <f t="shared" si="0"/>
        <v>1924943</v>
      </c>
      <c r="I31" s="183">
        <f t="shared" si="0"/>
        <v>0</v>
      </c>
      <c r="J31" s="183">
        <f t="shared" si="0"/>
        <v>0</v>
      </c>
      <c r="K31" s="183">
        <f t="shared" si="0"/>
        <v>2399926</v>
      </c>
      <c r="L31" s="183">
        <f t="shared" si="0"/>
        <v>127233</v>
      </c>
      <c r="M31" s="183">
        <f t="shared" si="0"/>
        <v>174004</v>
      </c>
      <c r="N31" s="183">
        <f t="shared" si="0"/>
        <v>4915668</v>
      </c>
      <c r="O31" s="183">
        <f t="shared" si="0"/>
        <v>4286</v>
      </c>
      <c r="P31" s="183">
        <f t="shared" si="0"/>
        <v>36525</v>
      </c>
      <c r="Q31" s="183">
        <f t="shared" si="0"/>
        <v>46910680</v>
      </c>
    </row>
    <row r="32" spans="2:17" ht="31.5" customHeight="1" x14ac:dyDescent="0.3">
      <c r="B32" s="261" t="s">
        <v>46</v>
      </c>
      <c r="C32" s="262"/>
      <c r="D32" s="262"/>
      <c r="E32" s="262"/>
      <c r="F32" s="262"/>
      <c r="G32" s="262"/>
      <c r="H32" s="262"/>
      <c r="I32" s="262"/>
      <c r="J32" s="262"/>
      <c r="K32" s="262"/>
      <c r="L32" s="262"/>
      <c r="M32" s="262"/>
      <c r="N32" s="262"/>
      <c r="O32" s="262"/>
      <c r="P32" s="262"/>
      <c r="Q32" s="263"/>
    </row>
    <row r="33" spans="2:18" ht="31.5" customHeight="1" x14ac:dyDescent="0.3">
      <c r="B33" s="6" t="s">
        <v>47</v>
      </c>
      <c r="C33" s="179">
        <v>0</v>
      </c>
      <c r="D33" s="179">
        <v>0</v>
      </c>
      <c r="E33" s="179">
        <v>0</v>
      </c>
      <c r="F33" s="179">
        <v>0</v>
      </c>
      <c r="G33" s="179">
        <v>0</v>
      </c>
      <c r="H33" s="179">
        <v>0</v>
      </c>
      <c r="I33" s="179">
        <v>0</v>
      </c>
      <c r="J33" s="179">
        <v>0</v>
      </c>
      <c r="K33" s="179">
        <v>0</v>
      </c>
      <c r="L33" s="179">
        <v>0</v>
      </c>
      <c r="M33" s="179">
        <v>0</v>
      </c>
      <c r="N33" s="179">
        <v>0</v>
      </c>
      <c r="O33" s="179">
        <v>0</v>
      </c>
      <c r="P33" s="179">
        <v>0</v>
      </c>
      <c r="Q33" s="180">
        <v>0</v>
      </c>
    </row>
    <row r="34" spans="2:18" ht="31.5" customHeight="1" x14ac:dyDescent="0.3">
      <c r="B34" s="6" t="s">
        <v>79</v>
      </c>
      <c r="C34" s="179">
        <v>0</v>
      </c>
      <c r="D34" s="179">
        <v>0</v>
      </c>
      <c r="E34" s="179">
        <v>0</v>
      </c>
      <c r="F34" s="179">
        <v>0</v>
      </c>
      <c r="G34" s="179">
        <v>0</v>
      </c>
      <c r="H34" s="179">
        <v>0</v>
      </c>
      <c r="I34" s="179">
        <v>0</v>
      </c>
      <c r="J34" s="179">
        <v>0</v>
      </c>
      <c r="K34" s="179">
        <v>0</v>
      </c>
      <c r="L34" s="179">
        <v>0</v>
      </c>
      <c r="M34" s="179">
        <v>0</v>
      </c>
      <c r="N34" s="179">
        <v>0</v>
      </c>
      <c r="O34" s="179">
        <v>0</v>
      </c>
      <c r="P34" s="179">
        <v>0</v>
      </c>
      <c r="Q34" s="180">
        <v>0</v>
      </c>
    </row>
    <row r="35" spans="2:18" ht="31.5" customHeight="1" x14ac:dyDescent="0.3">
      <c r="B35" s="6" t="s">
        <v>48</v>
      </c>
      <c r="C35" s="179">
        <v>0</v>
      </c>
      <c r="D35" s="179">
        <v>0</v>
      </c>
      <c r="E35" s="179">
        <v>0</v>
      </c>
      <c r="F35" s="179">
        <v>0</v>
      </c>
      <c r="G35" s="179">
        <v>0</v>
      </c>
      <c r="H35" s="179">
        <v>0</v>
      </c>
      <c r="I35" s="179">
        <v>0</v>
      </c>
      <c r="J35" s="179">
        <v>0</v>
      </c>
      <c r="K35" s="179">
        <v>0</v>
      </c>
      <c r="L35" s="179">
        <v>0</v>
      </c>
      <c r="M35" s="179">
        <v>0</v>
      </c>
      <c r="N35" s="179">
        <v>0</v>
      </c>
      <c r="O35" s="179">
        <v>0</v>
      </c>
      <c r="P35" s="179">
        <v>0</v>
      </c>
      <c r="Q35" s="180">
        <v>0</v>
      </c>
    </row>
    <row r="36" spans="2:18" ht="31.5" customHeight="1" x14ac:dyDescent="0.3">
      <c r="B36" s="58" t="s">
        <v>45</v>
      </c>
      <c r="C36" s="183">
        <f>SUM(C33:C35)</f>
        <v>0</v>
      </c>
      <c r="D36" s="183">
        <f t="shared" ref="D36:Q36" si="1">SUM(D33:D35)</f>
        <v>0</v>
      </c>
      <c r="E36" s="183">
        <f t="shared" si="1"/>
        <v>0</v>
      </c>
      <c r="F36" s="183">
        <f t="shared" si="1"/>
        <v>0</v>
      </c>
      <c r="G36" s="183">
        <f t="shared" si="1"/>
        <v>0</v>
      </c>
      <c r="H36" s="183">
        <f t="shared" si="1"/>
        <v>0</v>
      </c>
      <c r="I36" s="183">
        <f t="shared" si="1"/>
        <v>0</v>
      </c>
      <c r="J36" s="183">
        <f t="shared" si="1"/>
        <v>0</v>
      </c>
      <c r="K36" s="183">
        <f t="shared" si="1"/>
        <v>0</v>
      </c>
      <c r="L36" s="183">
        <f t="shared" si="1"/>
        <v>0</v>
      </c>
      <c r="M36" s="183">
        <f t="shared" si="1"/>
        <v>0</v>
      </c>
      <c r="N36" s="183">
        <f t="shared" si="1"/>
        <v>0</v>
      </c>
      <c r="O36" s="183">
        <f t="shared" si="1"/>
        <v>0</v>
      </c>
      <c r="P36" s="183">
        <f t="shared" si="1"/>
        <v>0</v>
      </c>
      <c r="Q36" s="183">
        <f t="shared" si="1"/>
        <v>0</v>
      </c>
    </row>
    <row r="37" spans="2:18" ht="21.75" customHeight="1" x14ac:dyDescent="0.3">
      <c r="B37" s="260" t="s">
        <v>50</v>
      </c>
      <c r="C37" s="260"/>
      <c r="D37" s="260"/>
      <c r="E37" s="260"/>
      <c r="F37" s="260"/>
      <c r="G37" s="260"/>
      <c r="H37" s="260"/>
      <c r="I37" s="260"/>
      <c r="J37" s="260"/>
      <c r="K37" s="260"/>
      <c r="L37" s="260"/>
      <c r="M37" s="260"/>
      <c r="N37" s="260"/>
      <c r="O37" s="260"/>
      <c r="P37" s="260"/>
      <c r="Q37" s="260"/>
    </row>
    <row r="38" spans="2:18" ht="21.75" customHeight="1" x14ac:dyDescent="0.3">
      <c r="C38" s="16"/>
      <c r="D38" s="16"/>
      <c r="E38" s="16"/>
      <c r="F38" s="16"/>
      <c r="G38" s="16"/>
      <c r="H38" s="16"/>
      <c r="I38" s="16"/>
      <c r="J38" s="16"/>
      <c r="K38" s="16"/>
      <c r="L38" s="16"/>
      <c r="M38" s="16"/>
      <c r="N38" s="16"/>
      <c r="O38" s="16"/>
      <c r="P38" s="16"/>
      <c r="R38" s="8"/>
    </row>
    <row r="39" spans="2:18" ht="21.75" customHeight="1" x14ac:dyDescent="0.3">
      <c r="R39" s="8"/>
    </row>
    <row r="40" spans="2:18" ht="21.75" customHeight="1" x14ac:dyDescent="0.3">
      <c r="R40" s="8"/>
    </row>
    <row r="41" spans="2:18" ht="21.75" customHeight="1" x14ac:dyDescent="0.3">
      <c r="R41" s="8"/>
    </row>
    <row r="42" spans="2:18" ht="21.75" customHeight="1" x14ac:dyDescent="0.3">
      <c r="R42" s="8"/>
    </row>
    <row r="43" spans="2:18" ht="21.75" customHeight="1" x14ac:dyDescent="0.3">
      <c r="R43" s="8"/>
    </row>
  </sheetData>
  <sheetProtection algorithmName="SHA-512" hashValue="BZkPy+xL7gT49EJfyfcMjncmNtZHkp9mrkIhnohFYv4RSdhkuCwAAVlKZbGTGAzZLK8kx6HzEtWuXRPbYaJkVQ==" saltValue="SbwcheeAAAbbKdwV2ReQgg==" spinCount="100000" sheet="1" objects="1" scenarios="1"/>
  <mergeCells count="4">
    <mergeCell ref="B3:Q3"/>
    <mergeCell ref="B5:Q5"/>
    <mergeCell ref="B32:Q32"/>
    <mergeCell ref="B37:Q37"/>
  </mergeCells>
  <pageMargins left="0.7" right="0.7" top="0.75" bottom="0.75" header="0.3" footer="0.3"/>
  <pageSetup paperSize="9"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7</vt:i4>
      </vt:variant>
    </vt:vector>
  </HeadingPairs>
  <TitlesOfParts>
    <vt:vector size="48" baseType="lpstr">
      <vt:lpstr>Details</vt:lpstr>
      <vt:lpstr>Reliance &amp; Limitations</vt:lpstr>
      <vt:lpstr>Table of Contents</vt:lpstr>
      <vt:lpstr>APPENDIX 1 </vt:lpstr>
      <vt:lpstr>APPENDIX 2</vt:lpstr>
      <vt:lpstr>APPENDIX 3</vt:lpstr>
      <vt:lpstr>APPENDIX 4</vt:lpstr>
      <vt:lpstr>APPENDIX 5</vt:lpstr>
      <vt:lpstr>APPENDIX 6</vt:lpstr>
      <vt:lpstr>APPENDIX 7</vt:lpstr>
      <vt:lpstr>APPENDIX 8</vt:lpstr>
      <vt:lpstr>APPENDIX 9</vt:lpstr>
      <vt:lpstr>APPENDIX 10</vt:lpstr>
      <vt:lpstr>APPENDIX 11</vt:lpstr>
      <vt:lpstr>APPENDIX 12</vt:lpstr>
      <vt:lpstr>APPENDIX 13</vt:lpstr>
      <vt:lpstr>APPENDIX 14</vt:lpstr>
      <vt:lpstr>APPENDIX 15</vt:lpstr>
      <vt:lpstr>APPENDIX 16</vt:lpstr>
      <vt:lpstr>APPENDIX 17</vt:lpstr>
      <vt:lpstr>APPENDIX 18</vt:lpstr>
      <vt:lpstr>GDP</vt:lpstr>
      <vt:lpstr>INWARD</vt:lpstr>
      <vt:lpstr>MGT</vt:lpstr>
      <vt:lpstr>NPI</vt:lpstr>
      <vt:lpstr>COM</vt:lpstr>
      <vt:lpstr>NEPI</vt:lpstr>
      <vt:lpstr>APPENDIX 19</vt:lpstr>
      <vt:lpstr>APPENDIX 20 i</vt:lpstr>
      <vt:lpstr>APPENDIX 20 ii</vt:lpstr>
      <vt:lpstr>APPENDIX 20 iii</vt:lpstr>
      <vt:lpstr>APPENDIX 21 i</vt:lpstr>
      <vt:lpstr>APPENDIX 21 ii</vt:lpstr>
      <vt:lpstr>APPENDIX 21 iii</vt:lpstr>
      <vt:lpstr>APPENDIX  21 iv</vt:lpstr>
      <vt:lpstr>LINKED</vt:lpstr>
      <vt:lpstr>NON-LINKED</vt:lpstr>
      <vt:lpstr>Investments</vt:lpstr>
      <vt:lpstr>PP</vt:lpstr>
      <vt:lpstr>DA</vt:lpstr>
      <vt:lpstr>Pensions</vt:lpstr>
      <vt:lpstr>'APPENDIX  21 iv'!Print_Area</vt:lpstr>
      <vt:lpstr>'APPENDIX 1 '!Print_Area</vt:lpstr>
      <vt:lpstr>'APPENDIX 20 iii'!Print_Area</vt:lpstr>
      <vt:lpstr>'APPENDIX 4'!Print_Area</vt:lpstr>
      <vt:lpstr>Details!Print_Area</vt:lpstr>
      <vt:lpstr>'Reliance &amp; Limitations'!Print_Area</vt:lpstr>
      <vt:lpstr>'Table of Contents'!Print_Area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lnjue</dc:creator>
  <cp:lastModifiedBy>Bernard N.Osano</cp:lastModifiedBy>
  <cp:lastPrinted>2019-12-02T13:53:15Z</cp:lastPrinted>
  <dcterms:created xsi:type="dcterms:W3CDTF">2014-08-15T11:20:55Z</dcterms:created>
  <dcterms:modified xsi:type="dcterms:W3CDTF">2019-12-11T05:06:13Z</dcterms:modified>
</cp:coreProperties>
</file>