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GIBSON\Documents\FAD\REPORTS\QUARTERLY\2019\Q2 2019\"/>
    </mc:Choice>
  </mc:AlternateContent>
  <workbookProtection workbookAlgorithmName="SHA-512" workbookHashValue="YJm2t8k8pb5Ij36Pwy/JVfn9pkS4Mo9KD/Mw9IuvSYn/IsSTln7JWHVCGTktXiuS0XQHx3PHnlj9YtNTrWvsGQ==" workbookSaltValue="MEcCpMKZDLSLKsERmkuZWw==" workbookSpinCount="100000" lockStructure="1"/>
  <bookViews>
    <workbookView xWindow="0" yWindow="0" windowWidth="20736" windowHeight="8616" tabRatio="848" firstSheet="20" activeTab="34"/>
  </bookViews>
  <sheets>
    <sheet name="Details" sheetId="39" r:id="rId1"/>
    <sheet name="Reliance &amp; Limitations" sheetId="40" r:id="rId2"/>
    <sheet name="Table of Contents" sheetId="38" r:id="rId3"/>
    <sheet name="APPENDIX 1 " sheetId="3" r:id="rId4"/>
    <sheet name="APPENDIX 2" sheetId="4" r:id="rId5"/>
    <sheet name="APPENDIX 3" sheetId="9" r:id="rId6"/>
    <sheet name="APPENDIX 4" sheetId="36" r:id="rId7"/>
    <sheet name="APPENDIX 5" sheetId="5" r:id="rId8"/>
    <sheet name="APPENDIX 6" sheetId="41" r:id="rId9"/>
    <sheet name="APPENDIX 7" sheetId="6" r:id="rId10"/>
    <sheet name="APPENDIX 8" sheetId="43" r:id="rId11"/>
    <sheet name="APPENDIX 9" sheetId="45" r:id="rId12"/>
    <sheet name="APPENDIX 10" sheetId="46" r:id="rId13"/>
    <sheet name="APPENDIX 11" sheetId="7" r:id="rId14"/>
    <sheet name="APPENDIX 12" sheetId="8" r:id="rId15"/>
    <sheet name="APPENDIX 13" sheetId="47" r:id="rId16"/>
    <sheet name="APPENDIX 14" sheetId="48" r:id="rId17"/>
    <sheet name="APPENDIX 15" sheetId="49" r:id="rId18"/>
    <sheet name="APPENDIX 16" sheetId="50" r:id="rId19"/>
    <sheet name="APPENDIX 17" sheetId="51" r:id="rId20"/>
    <sheet name="APPENDIX 18" sheetId="52" r:id="rId21"/>
    <sheet name="GDP" sheetId="63" state="hidden" r:id="rId22"/>
    <sheet name="INWARD" sheetId="62" state="hidden" r:id="rId23"/>
    <sheet name="MGT" sheetId="53" state="hidden" r:id="rId24"/>
    <sheet name="NPI" sheetId="54" state="hidden" r:id="rId25"/>
    <sheet name="COM" sheetId="55" state="hidden" r:id="rId26"/>
    <sheet name="NEPI" sheetId="56" state="hidden" r:id="rId27"/>
    <sheet name="APPENDIX 19" sheetId="57" r:id="rId28"/>
    <sheet name="APPENDIX 20 i" sheetId="21" r:id="rId29"/>
    <sheet name="APPENDIX 20 ii" sheetId="19" r:id="rId30"/>
    <sheet name="APPENDIX 20 iii" sheetId="20" r:id="rId31"/>
    <sheet name="APPENDIX 21 i" sheetId="58" r:id="rId32"/>
    <sheet name="APPENDIX 21 ii" sheetId="59" r:id="rId33"/>
    <sheet name="APPENDIX 21 iii" sheetId="60" r:id="rId34"/>
    <sheet name="APPENDIX  21 iv" sheetId="61" r:id="rId35"/>
  </sheets>
  <definedNames>
    <definedName name="_xlnm._FilterDatabase" localSheetId="3" hidden="1">'APPENDIX 1 '!$A$6:$A$52</definedName>
    <definedName name="_xlnm.Print_Area" localSheetId="34">'APPENDIX  21 iv'!$A$1:$Q$40</definedName>
    <definedName name="_xlnm.Print_Area" localSheetId="3">'APPENDIX 1 '!$A$1:$Q$52</definedName>
    <definedName name="_xlnm.Print_Area" localSheetId="30">'APPENDIX 20 iii'!$A$2:$Y$40</definedName>
    <definedName name="_xlnm.Print_Area" localSheetId="6">'APPENDIX 4'!$A$1:$J$38</definedName>
    <definedName name="_xlnm.Print_Area" localSheetId="0">Details!$A$1:$O$24</definedName>
    <definedName name="_xlnm.Print_Area" localSheetId="1">'Reliance &amp; Limitations'!$A$1:$P$10</definedName>
    <definedName name="_xlnm.Print_Area" localSheetId="2">'Table of Contents'!$A$1:$D$35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1" i="9" l="1"/>
  <c r="I21" i="9"/>
  <c r="G21" i="9"/>
  <c r="F21" i="9"/>
  <c r="E21" i="9"/>
  <c r="D21" i="9"/>
  <c r="C21" i="9"/>
  <c r="J21" i="9"/>
  <c r="O43" i="20"/>
  <c r="P43" i="20"/>
  <c r="Q43" i="20"/>
  <c r="R43" i="20"/>
  <c r="S43" i="20"/>
  <c r="T43" i="20"/>
  <c r="O44" i="20"/>
  <c r="P44" i="20"/>
  <c r="Q44" i="20"/>
  <c r="R44" i="20"/>
  <c r="S44" i="20"/>
  <c r="T44" i="20"/>
  <c r="O45" i="20"/>
  <c r="P45" i="20"/>
  <c r="Q45" i="20"/>
  <c r="R45" i="20"/>
  <c r="S45" i="20"/>
  <c r="T45" i="20"/>
  <c r="N45" i="20"/>
  <c r="N44" i="20"/>
  <c r="N43" i="20"/>
  <c r="Q54" i="52" l="1"/>
  <c r="C7" i="48" l="1"/>
  <c r="D7" i="48"/>
  <c r="E7" i="48"/>
  <c r="F7" i="48"/>
  <c r="G7" i="48"/>
  <c r="H7" i="48"/>
  <c r="I7" i="48"/>
  <c r="J7" i="48"/>
  <c r="K7" i="48"/>
  <c r="L7" i="48"/>
  <c r="M7" i="48"/>
  <c r="N7" i="48"/>
  <c r="O7" i="48"/>
  <c r="P7" i="48"/>
  <c r="Q7" i="48"/>
  <c r="Q54" i="56"/>
  <c r="C32" i="41" l="1"/>
  <c r="D32" i="41"/>
  <c r="E32" i="41"/>
  <c r="F32" i="41"/>
  <c r="G32" i="41"/>
  <c r="H32" i="41"/>
  <c r="I32" i="41"/>
  <c r="J32" i="41"/>
  <c r="K32" i="41"/>
  <c r="L32" i="41"/>
  <c r="M32" i="41"/>
  <c r="N32" i="41"/>
  <c r="O32" i="41"/>
  <c r="P32" i="41"/>
  <c r="Q32" i="41"/>
  <c r="O6" i="20"/>
  <c r="C7" i="47" l="1"/>
  <c r="D7" i="47"/>
  <c r="E7" i="47"/>
  <c r="F7" i="47"/>
  <c r="G7" i="47"/>
  <c r="H7" i="47"/>
  <c r="I7" i="47"/>
  <c r="J7" i="47"/>
  <c r="K7" i="47"/>
  <c r="L7" i="47"/>
  <c r="M7" i="47"/>
  <c r="N7" i="47"/>
  <c r="O7" i="47"/>
  <c r="P7" i="47"/>
  <c r="C8" i="47"/>
  <c r="D8" i="47"/>
  <c r="E8" i="47"/>
  <c r="F8" i="47"/>
  <c r="G8" i="47"/>
  <c r="H8" i="47"/>
  <c r="I8" i="47"/>
  <c r="J8" i="47"/>
  <c r="K8" i="47"/>
  <c r="L8" i="47"/>
  <c r="M8" i="47"/>
  <c r="N8" i="47"/>
  <c r="O8" i="47"/>
  <c r="P8" i="47"/>
  <c r="C9" i="47"/>
  <c r="D9" i="47"/>
  <c r="E9" i="47"/>
  <c r="F9" i="47"/>
  <c r="G9" i="47"/>
  <c r="H9" i="47"/>
  <c r="I9" i="47"/>
  <c r="J9" i="47"/>
  <c r="K9" i="47"/>
  <c r="L9" i="47"/>
  <c r="M9" i="47"/>
  <c r="N9" i="47"/>
  <c r="O9" i="47"/>
  <c r="P9" i="47"/>
  <c r="C10" i="47"/>
  <c r="D10" i="47"/>
  <c r="E10" i="47"/>
  <c r="F10" i="47"/>
  <c r="G10" i="47"/>
  <c r="H10" i="47"/>
  <c r="I10" i="47"/>
  <c r="J10" i="47"/>
  <c r="K10" i="47"/>
  <c r="L10" i="47"/>
  <c r="M10" i="47"/>
  <c r="N10" i="47"/>
  <c r="O10" i="47"/>
  <c r="P10" i="47"/>
  <c r="C11" i="47"/>
  <c r="D11" i="47"/>
  <c r="E11" i="47"/>
  <c r="F11" i="47"/>
  <c r="G11" i="47"/>
  <c r="H11" i="47"/>
  <c r="I11" i="47"/>
  <c r="J11" i="47"/>
  <c r="K11" i="47"/>
  <c r="L11" i="47"/>
  <c r="M11" i="47"/>
  <c r="N11" i="47"/>
  <c r="O11" i="47"/>
  <c r="P11" i="47"/>
  <c r="C12" i="47"/>
  <c r="D12" i="47"/>
  <c r="E12" i="47"/>
  <c r="F12" i="47"/>
  <c r="G12" i="47"/>
  <c r="H12" i="47"/>
  <c r="I12" i="47"/>
  <c r="J12" i="47"/>
  <c r="K12" i="47"/>
  <c r="L12" i="47"/>
  <c r="M12" i="47"/>
  <c r="N12" i="47"/>
  <c r="O12" i="47"/>
  <c r="P12" i="47"/>
  <c r="C13" i="47"/>
  <c r="D13" i="47"/>
  <c r="E13" i="47"/>
  <c r="F13" i="47"/>
  <c r="G13" i="47"/>
  <c r="H13" i="47"/>
  <c r="I13" i="47"/>
  <c r="J13" i="47"/>
  <c r="K13" i="47"/>
  <c r="L13" i="47"/>
  <c r="M13" i="47"/>
  <c r="N13" i="47"/>
  <c r="O13" i="47"/>
  <c r="P13" i="47"/>
  <c r="C14" i="47"/>
  <c r="D14" i="47"/>
  <c r="E14" i="47"/>
  <c r="F14" i="47"/>
  <c r="G14" i="47"/>
  <c r="H14" i="47"/>
  <c r="I14" i="47"/>
  <c r="J14" i="47"/>
  <c r="K14" i="47"/>
  <c r="L14" i="47"/>
  <c r="M14" i="47"/>
  <c r="N14" i="47"/>
  <c r="O14" i="47"/>
  <c r="P14" i="47"/>
  <c r="C15" i="47"/>
  <c r="D15" i="47"/>
  <c r="E15" i="47"/>
  <c r="F15" i="47"/>
  <c r="G15" i="47"/>
  <c r="H15" i="47"/>
  <c r="I15" i="47"/>
  <c r="J15" i="47"/>
  <c r="K15" i="47"/>
  <c r="L15" i="47"/>
  <c r="M15" i="47"/>
  <c r="N15" i="47"/>
  <c r="O15" i="47"/>
  <c r="P15" i="47"/>
  <c r="C16" i="47"/>
  <c r="D16" i="47"/>
  <c r="E16" i="47"/>
  <c r="F16" i="47"/>
  <c r="G16" i="47"/>
  <c r="H16" i="47"/>
  <c r="I16" i="47"/>
  <c r="J16" i="47"/>
  <c r="K16" i="47"/>
  <c r="L16" i="47"/>
  <c r="M16" i="47"/>
  <c r="N16" i="47"/>
  <c r="O16" i="47"/>
  <c r="P16" i="47"/>
  <c r="C17" i="47"/>
  <c r="D17" i="47"/>
  <c r="E17" i="47"/>
  <c r="F17" i="47"/>
  <c r="G17" i="47"/>
  <c r="H17" i="47"/>
  <c r="I17" i="47"/>
  <c r="J17" i="47"/>
  <c r="K17" i="47"/>
  <c r="L17" i="47"/>
  <c r="M17" i="47"/>
  <c r="N17" i="47"/>
  <c r="O17" i="47"/>
  <c r="P17" i="47"/>
  <c r="C18" i="47"/>
  <c r="D18" i="47"/>
  <c r="E18" i="47"/>
  <c r="F18" i="47"/>
  <c r="G18" i="47"/>
  <c r="H18" i="47"/>
  <c r="I18" i="47"/>
  <c r="J18" i="47"/>
  <c r="K18" i="47"/>
  <c r="L18" i="47"/>
  <c r="M18" i="47"/>
  <c r="N18" i="47"/>
  <c r="O18" i="47"/>
  <c r="P18" i="47"/>
  <c r="C19" i="47"/>
  <c r="D19" i="47"/>
  <c r="E19" i="47"/>
  <c r="F19" i="47"/>
  <c r="G19" i="47"/>
  <c r="H19" i="47"/>
  <c r="I19" i="47"/>
  <c r="J19" i="47"/>
  <c r="K19" i="47"/>
  <c r="L19" i="47"/>
  <c r="M19" i="47"/>
  <c r="N19" i="47"/>
  <c r="O19" i="47"/>
  <c r="P19" i="47"/>
  <c r="C20" i="47"/>
  <c r="D20" i="47"/>
  <c r="E20" i="47"/>
  <c r="F20" i="47"/>
  <c r="G20" i="47"/>
  <c r="H20" i="47"/>
  <c r="I20" i="47"/>
  <c r="J20" i="47"/>
  <c r="K20" i="47"/>
  <c r="L20" i="47"/>
  <c r="M20" i="47"/>
  <c r="N20" i="47"/>
  <c r="O20" i="47"/>
  <c r="P20" i="47"/>
  <c r="C21" i="47"/>
  <c r="D21" i="47"/>
  <c r="E21" i="47"/>
  <c r="F21" i="47"/>
  <c r="G21" i="47"/>
  <c r="H21" i="47"/>
  <c r="I21" i="47"/>
  <c r="J21" i="47"/>
  <c r="K21" i="47"/>
  <c r="L21" i="47"/>
  <c r="M21" i="47"/>
  <c r="N21" i="47"/>
  <c r="O21" i="47"/>
  <c r="P21" i="47"/>
  <c r="C22" i="47"/>
  <c r="D22" i="47"/>
  <c r="E22" i="47"/>
  <c r="F22" i="47"/>
  <c r="G22" i="47"/>
  <c r="H22" i="47"/>
  <c r="I22" i="47"/>
  <c r="J22" i="47"/>
  <c r="K22" i="47"/>
  <c r="L22" i="47"/>
  <c r="M22" i="47"/>
  <c r="N22" i="47"/>
  <c r="O22" i="47"/>
  <c r="P22" i="47"/>
  <c r="C23" i="47"/>
  <c r="D23" i="47"/>
  <c r="E23" i="47"/>
  <c r="F23" i="47"/>
  <c r="G23" i="47"/>
  <c r="H23" i="47"/>
  <c r="I23" i="47"/>
  <c r="J23" i="47"/>
  <c r="K23" i="47"/>
  <c r="L23" i="47"/>
  <c r="M23" i="47"/>
  <c r="N23" i="47"/>
  <c r="O23" i="47"/>
  <c r="P23" i="47"/>
  <c r="C24" i="47"/>
  <c r="D24" i="47"/>
  <c r="E24" i="47"/>
  <c r="F24" i="47"/>
  <c r="G24" i="47"/>
  <c r="H24" i="47"/>
  <c r="I24" i="47"/>
  <c r="J24" i="47"/>
  <c r="K24" i="47"/>
  <c r="L24" i="47"/>
  <c r="M24" i="47"/>
  <c r="N24" i="47"/>
  <c r="O24" i="47"/>
  <c r="P24" i="47"/>
  <c r="C25" i="47"/>
  <c r="D25" i="47"/>
  <c r="E25" i="47"/>
  <c r="F25" i="47"/>
  <c r="G25" i="47"/>
  <c r="H25" i="47"/>
  <c r="I25" i="47"/>
  <c r="J25" i="47"/>
  <c r="K25" i="47"/>
  <c r="L25" i="47"/>
  <c r="M25" i="47"/>
  <c r="N25" i="47"/>
  <c r="O25" i="47"/>
  <c r="P25" i="47"/>
  <c r="C26" i="47"/>
  <c r="D26" i="47"/>
  <c r="E26" i="47"/>
  <c r="F26" i="47"/>
  <c r="G26" i="47"/>
  <c r="H26" i="47"/>
  <c r="I26" i="47"/>
  <c r="J26" i="47"/>
  <c r="K26" i="47"/>
  <c r="L26" i="47"/>
  <c r="M26" i="47"/>
  <c r="N26" i="47"/>
  <c r="O26" i="47"/>
  <c r="P26" i="47"/>
  <c r="C27" i="47"/>
  <c r="D27" i="47"/>
  <c r="E27" i="47"/>
  <c r="F27" i="47"/>
  <c r="G27" i="47"/>
  <c r="H27" i="47"/>
  <c r="I27" i="47"/>
  <c r="J27" i="47"/>
  <c r="K27" i="47"/>
  <c r="L27" i="47"/>
  <c r="M27" i="47"/>
  <c r="N27" i="47"/>
  <c r="O27" i="47"/>
  <c r="P27" i="47"/>
  <c r="C28" i="47"/>
  <c r="D28" i="47"/>
  <c r="E28" i="47"/>
  <c r="F28" i="47"/>
  <c r="G28" i="47"/>
  <c r="H28" i="47"/>
  <c r="I28" i="47"/>
  <c r="J28" i="47"/>
  <c r="K28" i="47"/>
  <c r="L28" i="47"/>
  <c r="M28" i="47"/>
  <c r="N28" i="47"/>
  <c r="O28" i="47"/>
  <c r="P28" i="47"/>
  <c r="C29" i="47"/>
  <c r="D29" i="47"/>
  <c r="E29" i="47"/>
  <c r="F29" i="47"/>
  <c r="G29" i="47"/>
  <c r="H29" i="47"/>
  <c r="I29" i="47"/>
  <c r="J29" i="47"/>
  <c r="K29" i="47"/>
  <c r="L29" i="47"/>
  <c r="M29" i="47"/>
  <c r="N29" i="47"/>
  <c r="O29" i="47"/>
  <c r="P29" i="47"/>
  <c r="C30" i="47"/>
  <c r="D30" i="47"/>
  <c r="E30" i="47"/>
  <c r="F30" i="47"/>
  <c r="G30" i="47"/>
  <c r="H30" i="47"/>
  <c r="I30" i="47"/>
  <c r="J30" i="47"/>
  <c r="K30" i="47"/>
  <c r="L30" i="47"/>
  <c r="M30" i="47"/>
  <c r="N30" i="47"/>
  <c r="O30" i="47"/>
  <c r="P30" i="47"/>
  <c r="C31" i="47"/>
  <c r="D31" i="47"/>
  <c r="E31" i="47"/>
  <c r="F31" i="47"/>
  <c r="G31" i="47"/>
  <c r="H31" i="47"/>
  <c r="I31" i="47"/>
  <c r="J31" i="47"/>
  <c r="K31" i="47"/>
  <c r="L31" i="47"/>
  <c r="M31" i="47"/>
  <c r="N31" i="47"/>
  <c r="O31" i="47"/>
  <c r="P31" i="47"/>
  <c r="C32" i="47"/>
  <c r="D32" i="47"/>
  <c r="E32" i="47"/>
  <c r="F32" i="47"/>
  <c r="G32" i="47"/>
  <c r="H32" i="47"/>
  <c r="I32" i="47"/>
  <c r="J32" i="47"/>
  <c r="K32" i="47"/>
  <c r="L32" i="47"/>
  <c r="M32" i="47"/>
  <c r="N32" i="47"/>
  <c r="O32" i="47"/>
  <c r="P32" i="47"/>
  <c r="C33" i="47"/>
  <c r="D33" i="47"/>
  <c r="E33" i="47"/>
  <c r="F33" i="47"/>
  <c r="G33" i="47"/>
  <c r="H33" i="47"/>
  <c r="I33" i="47"/>
  <c r="J33" i="47"/>
  <c r="K33" i="47"/>
  <c r="L33" i="47"/>
  <c r="M33" i="47"/>
  <c r="N33" i="47"/>
  <c r="O33" i="47"/>
  <c r="P33" i="47"/>
  <c r="C34" i="47"/>
  <c r="D34" i="47"/>
  <c r="E34" i="47"/>
  <c r="F34" i="47"/>
  <c r="G34" i="47"/>
  <c r="H34" i="47"/>
  <c r="I34" i="47"/>
  <c r="J34" i="47"/>
  <c r="K34" i="47"/>
  <c r="L34" i="47"/>
  <c r="M34" i="47"/>
  <c r="N34" i="47"/>
  <c r="O34" i="47"/>
  <c r="P34" i="47"/>
  <c r="C35" i="47"/>
  <c r="D35" i="47"/>
  <c r="E35" i="47"/>
  <c r="F35" i="47"/>
  <c r="G35" i="47"/>
  <c r="H35" i="47"/>
  <c r="I35" i="47"/>
  <c r="J35" i="47"/>
  <c r="K35" i="47"/>
  <c r="L35" i="47"/>
  <c r="M35" i="47"/>
  <c r="N35" i="47"/>
  <c r="O35" i="47"/>
  <c r="P35" i="47"/>
  <c r="C36" i="47"/>
  <c r="D36" i="47"/>
  <c r="E36" i="47"/>
  <c r="F36" i="47"/>
  <c r="G36" i="47"/>
  <c r="H36" i="47"/>
  <c r="I36" i="47"/>
  <c r="J36" i="47"/>
  <c r="K36" i="47"/>
  <c r="L36" i="47"/>
  <c r="M36" i="47"/>
  <c r="N36" i="47"/>
  <c r="O36" i="47"/>
  <c r="P36" i="47"/>
  <c r="C37" i="47"/>
  <c r="D37" i="47"/>
  <c r="E37" i="47"/>
  <c r="F37" i="47"/>
  <c r="G37" i="47"/>
  <c r="H37" i="47"/>
  <c r="I37" i="47"/>
  <c r="J37" i="47"/>
  <c r="K37" i="47"/>
  <c r="L37" i="47"/>
  <c r="M37" i="47"/>
  <c r="N37" i="47"/>
  <c r="O37" i="47"/>
  <c r="P37" i="47"/>
  <c r="C38" i="47"/>
  <c r="D38" i="47"/>
  <c r="E38" i="47"/>
  <c r="F38" i="47"/>
  <c r="G38" i="47"/>
  <c r="H38" i="47"/>
  <c r="I38" i="47"/>
  <c r="J38" i="47"/>
  <c r="K38" i="47"/>
  <c r="L38" i="47"/>
  <c r="M38" i="47"/>
  <c r="N38" i="47"/>
  <c r="O38" i="47"/>
  <c r="P38" i="47"/>
  <c r="C39" i="47"/>
  <c r="D39" i="47"/>
  <c r="E39" i="47"/>
  <c r="F39" i="47"/>
  <c r="G39" i="47"/>
  <c r="H39" i="47"/>
  <c r="I39" i="47"/>
  <c r="J39" i="47"/>
  <c r="K39" i="47"/>
  <c r="L39" i="47"/>
  <c r="M39" i="47"/>
  <c r="N39" i="47"/>
  <c r="O39" i="47"/>
  <c r="P39" i="47"/>
  <c r="C40" i="47"/>
  <c r="D40" i="47"/>
  <c r="E40" i="47"/>
  <c r="F40" i="47"/>
  <c r="G40" i="47"/>
  <c r="H40" i="47"/>
  <c r="I40" i="47"/>
  <c r="J40" i="47"/>
  <c r="K40" i="47"/>
  <c r="L40" i="47"/>
  <c r="M40" i="47"/>
  <c r="N40" i="47"/>
  <c r="O40" i="47"/>
  <c r="P40" i="47"/>
  <c r="C41" i="47"/>
  <c r="D41" i="47"/>
  <c r="E41" i="47"/>
  <c r="F41" i="47"/>
  <c r="G41" i="47"/>
  <c r="H41" i="47"/>
  <c r="I41" i="47"/>
  <c r="J41" i="47"/>
  <c r="K41" i="47"/>
  <c r="L41" i="47"/>
  <c r="M41" i="47"/>
  <c r="N41" i="47"/>
  <c r="O41" i="47"/>
  <c r="P41" i="47"/>
  <c r="C42" i="47"/>
  <c r="D42" i="47"/>
  <c r="E42" i="47"/>
  <c r="F42" i="47"/>
  <c r="G42" i="47"/>
  <c r="H42" i="47"/>
  <c r="I42" i="47"/>
  <c r="J42" i="47"/>
  <c r="K42" i="47"/>
  <c r="L42" i="47"/>
  <c r="M42" i="47"/>
  <c r="N42" i="47"/>
  <c r="O42" i="47"/>
  <c r="P42" i="47"/>
  <c r="C43" i="47"/>
  <c r="D43" i="47"/>
  <c r="E43" i="47"/>
  <c r="F43" i="47"/>
  <c r="G43" i="47"/>
  <c r="H43" i="47"/>
  <c r="I43" i="47"/>
  <c r="J43" i="47"/>
  <c r="K43" i="47"/>
  <c r="L43" i="47"/>
  <c r="M43" i="47"/>
  <c r="N43" i="47"/>
  <c r="O43" i="47"/>
  <c r="P43" i="47"/>
  <c r="Q34" i="47" l="1"/>
  <c r="Q18" i="47"/>
  <c r="Q38" i="47"/>
  <c r="Q33" i="47"/>
  <c r="Q26" i="47"/>
  <c r="Q14" i="47"/>
  <c r="Q30" i="47"/>
  <c r="Q10" i="47"/>
  <c r="Q42" i="47"/>
  <c r="Q40" i="47"/>
  <c r="Q22" i="47"/>
  <c r="Q19" i="47"/>
  <c r="Q39" i="47"/>
  <c r="Q37" i="47"/>
  <c r="Q28" i="47"/>
  <c r="Q23" i="47"/>
  <c r="Q21" i="47"/>
  <c r="Q12" i="47"/>
  <c r="Q7" i="47"/>
  <c r="Q8" i="47"/>
  <c r="Q36" i="47"/>
  <c r="Q31" i="47"/>
  <c r="Q29" i="47"/>
  <c r="Q20" i="47"/>
  <c r="Q15" i="47"/>
  <c r="Q13" i="47"/>
  <c r="Q35" i="47"/>
  <c r="Q24" i="47"/>
  <c r="Q17" i="47"/>
  <c r="Q43" i="47"/>
  <c r="Q41" i="47"/>
  <c r="Q32" i="47"/>
  <c r="Q27" i="47"/>
  <c r="Q25" i="47"/>
  <c r="Q16" i="47"/>
  <c r="Q11" i="47"/>
  <c r="Q9" i="47"/>
  <c r="L39" i="20" l="1"/>
  <c r="L38" i="20"/>
  <c r="L37" i="20"/>
  <c r="L36" i="20"/>
  <c r="L35" i="20"/>
  <c r="L34" i="20"/>
  <c r="L33" i="20"/>
  <c r="L32" i="20"/>
  <c r="L31" i="20"/>
  <c r="L30" i="20"/>
  <c r="L29" i="20"/>
  <c r="L28" i="20"/>
  <c r="L27" i="20"/>
  <c r="L26" i="20"/>
  <c r="L25" i="20"/>
  <c r="L24" i="20"/>
  <c r="L23" i="20"/>
  <c r="L22" i="20"/>
  <c r="L21" i="20"/>
  <c r="L20" i="20"/>
  <c r="L19" i="20"/>
  <c r="L18" i="20"/>
  <c r="L17" i="20"/>
  <c r="L16" i="20"/>
  <c r="L15" i="20"/>
  <c r="L14" i="20"/>
  <c r="L13" i="20"/>
  <c r="L12" i="20"/>
  <c r="L11" i="20"/>
  <c r="L10" i="20"/>
  <c r="L9" i="20"/>
  <c r="L8" i="20"/>
  <c r="L7" i="20"/>
  <c r="L6" i="20"/>
  <c r="N6" i="20" s="1"/>
  <c r="K21" i="9" l="1"/>
  <c r="I20" i="9"/>
  <c r="H20" i="9"/>
  <c r="G20" i="9"/>
  <c r="F20" i="9"/>
  <c r="E20" i="9"/>
  <c r="D20" i="9"/>
  <c r="C20" i="9"/>
  <c r="Q19" i="8"/>
  <c r="C35" i="9" l="1"/>
  <c r="D35" i="9"/>
  <c r="E35" i="9"/>
  <c r="F35" i="9"/>
  <c r="G35" i="9"/>
  <c r="H35" i="9"/>
  <c r="I35" i="9"/>
  <c r="C36" i="9"/>
  <c r="D36" i="9"/>
  <c r="E36" i="9"/>
  <c r="F36" i="9"/>
  <c r="G36" i="9"/>
  <c r="H36" i="9"/>
  <c r="I36" i="9"/>
  <c r="C37" i="9"/>
  <c r="D37" i="9"/>
  <c r="E37" i="9"/>
  <c r="F37" i="9"/>
  <c r="G37" i="9"/>
  <c r="H37" i="9"/>
  <c r="I37" i="9"/>
  <c r="C19" i="8"/>
  <c r="P19" i="8"/>
  <c r="O19" i="8"/>
  <c r="N19" i="8"/>
  <c r="M19" i="8"/>
  <c r="L19" i="8"/>
  <c r="K19" i="8"/>
  <c r="J19" i="8"/>
  <c r="I19" i="8"/>
  <c r="H19" i="8"/>
  <c r="G19" i="8"/>
  <c r="F19" i="8"/>
  <c r="E19" i="8"/>
  <c r="D19" i="8"/>
  <c r="J36" i="9" l="1"/>
  <c r="J37" i="9"/>
  <c r="J35" i="9"/>
  <c r="O7" i="61"/>
  <c r="O8" i="61"/>
  <c r="O9" i="61"/>
  <c r="O10" i="61"/>
  <c r="O11" i="61"/>
  <c r="O12" i="61"/>
  <c r="O13" i="61"/>
  <c r="O14" i="61"/>
  <c r="O15" i="61"/>
  <c r="O16" i="61"/>
  <c r="O17" i="61"/>
  <c r="O18" i="61"/>
  <c r="O19" i="61"/>
  <c r="O20" i="61"/>
  <c r="O21" i="61"/>
  <c r="O22" i="61"/>
  <c r="O23" i="61"/>
  <c r="O24" i="61"/>
  <c r="O25" i="61"/>
  <c r="O26" i="61"/>
  <c r="O27" i="61"/>
  <c r="O28" i="61"/>
  <c r="O29" i="61"/>
  <c r="O30" i="61"/>
  <c r="O31" i="61"/>
  <c r="O32" i="61"/>
  <c r="O33" i="61"/>
  <c r="O34" i="61"/>
  <c r="O35" i="61"/>
  <c r="O36" i="61"/>
  <c r="O37" i="61"/>
  <c r="O38" i="61"/>
  <c r="O39" i="61"/>
  <c r="O6" i="61"/>
  <c r="D50" i="3" l="1"/>
  <c r="E50" i="3"/>
  <c r="F50" i="3"/>
  <c r="G50" i="3"/>
  <c r="H50" i="3"/>
  <c r="I50" i="3"/>
  <c r="J50" i="3"/>
  <c r="K50" i="3"/>
  <c r="L50" i="3"/>
  <c r="M50" i="3"/>
  <c r="N50" i="3"/>
  <c r="O50" i="3"/>
  <c r="P50" i="3"/>
  <c r="Q50" i="3"/>
  <c r="C50" i="3"/>
  <c r="M6" i="61" l="1"/>
  <c r="P6" i="61" s="1"/>
  <c r="D50" i="57"/>
  <c r="E50" i="57"/>
  <c r="F50" i="57"/>
  <c r="G50" i="57"/>
  <c r="H50" i="57"/>
  <c r="I50" i="57"/>
  <c r="J50" i="57"/>
  <c r="K50" i="57"/>
  <c r="L50" i="57"/>
  <c r="M50" i="57"/>
  <c r="N50" i="57"/>
  <c r="O50" i="57"/>
  <c r="P50" i="57"/>
  <c r="Q50" i="57"/>
  <c r="C50" i="57"/>
  <c r="D51" i="52"/>
  <c r="E51" i="52"/>
  <c r="F51" i="52"/>
  <c r="G51" i="52"/>
  <c r="H51" i="52"/>
  <c r="I51" i="52"/>
  <c r="J51" i="52"/>
  <c r="K51" i="52"/>
  <c r="L51" i="52"/>
  <c r="M51" i="52"/>
  <c r="N51" i="52"/>
  <c r="O51" i="52"/>
  <c r="P51" i="52"/>
  <c r="Q51" i="52"/>
  <c r="C51" i="52"/>
  <c r="C50" i="51"/>
  <c r="D50" i="51"/>
  <c r="E50" i="51"/>
  <c r="F50" i="51"/>
  <c r="G50" i="51"/>
  <c r="H50" i="51"/>
  <c r="I50" i="51"/>
  <c r="J50" i="51"/>
  <c r="K50" i="51"/>
  <c r="L50" i="51"/>
  <c r="M50" i="51"/>
  <c r="N50" i="51"/>
  <c r="O50" i="51"/>
  <c r="P50" i="51"/>
  <c r="Q50" i="51"/>
  <c r="C43" i="51"/>
  <c r="C7" i="51"/>
  <c r="J51" i="50"/>
  <c r="D51" i="50"/>
  <c r="E51" i="50"/>
  <c r="F51" i="50"/>
  <c r="G51" i="50"/>
  <c r="H51" i="50"/>
  <c r="I51" i="50"/>
  <c r="K51" i="50"/>
  <c r="L51" i="50"/>
  <c r="M51" i="50"/>
  <c r="N51" i="50"/>
  <c r="O51" i="50"/>
  <c r="P51" i="50"/>
  <c r="Q51" i="50"/>
  <c r="C51" i="50"/>
  <c r="C50" i="49"/>
  <c r="D50" i="49"/>
  <c r="E50" i="49"/>
  <c r="F50" i="49"/>
  <c r="G50" i="49"/>
  <c r="H50" i="49"/>
  <c r="I50" i="49"/>
  <c r="J50" i="49"/>
  <c r="K50" i="49"/>
  <c r="L50" i="49"/>
  <c r="M50" i="49"/>
  <c r="N50" i="49"/>
  <c r="O50" i="49"/>
  <c r="P50" i="49"/>
  <c r="Q50" i="49"/>
  <c r="R52" i="48"/>
  <c r="C50" i="47"/>
  <c r="D50" i="47"/>
  <c r="E50" i="47"/>
  <c r="F50" i="47"/>
  <c r="G50" i="47"/>
  <c r="H50" i="47"/>
  <c r="I50" i="47"/>
  <c r="J50" i="47"/>
  <c r="K50" i="47"/>
  <c r="L50" i="47"/>
  <c r="M50" i="47"/>
  <c r="N50" i="47"/>
  <c r="O50" i="47"/>
  <c r="P50" i="47"/>
  <c r="D51" i="56"/>
  <c r="E51" i="56"/>
  <c r="F51" i="56"/>
  <c r="G51" i="56"/>
  <c r="H51" i="56"/>
  <c r="I51" i="56"/>
  <c r="J51" i="56"/>
  <c r="K51" i="56"/>
  <c r="L51" i="56"/>
  <c r="M51" i="56"/>
  <c r="N51" i="56"/>
  <c r="O51" i="56"/>
  <c r="P51" i="56"/>
  <c r="Q51" i="56"/>
  <c r="C51" i="56"/>
  <c r="D51" i="55"/>
  <c r="E51" i="55"/>
  <c r="F51" i="55"/>
  <c r="G51" i="55"/>
  <c r="H51" i="55"/>
  <c r="I51" i="55"/>
  <c r="J51" i="55"/>
  <c r="K51" i="55"/>
  <c r="L51" i="55"/>
  <c r="M51" i="55"/>
  <c r="N51" i="55"/>
  <c r="O51" i="55"/>
  <c r="P51" i="55"/>
  <c r="Q51" i="55"/>
  <c r="C51" i="55"/>
  <c r="D51" i="54"/>
  <c r="E51" i="54"/>
  <c r="F51" i="54"/>
  <c r="G51" i="54"/>
  <c r="H51" i="54"/>
  <c r="I51" i="54"/>
  <c r="J51" i="54"/>
  <c r="K51" i="54"/>
  <c r="L51" i="54"/>
  <c r="M51" i="54"/>
  <c r="N51" i="54"/>
  <c r="O51" i="54"/>
  <c r="P51" i="54"/>
  <c r="Q51" i="54"/>
  <c r="C51" i="54"/>
  <c r="D51" i="53"/>
  <c r="E51" i="53"/>
  <c r="F51" i="53"/>
  <c r="G51" i="53"/>
  <c r="H51" i="53"/>
  <c r="I51" i="53"/>
  <c r="J51" i="53"/>
  <c r="K51" i="53"/>
  <c r="L51" i="53"/>
  <c r="M51" i="53"/>
  <c r="N51" i="53"/>
  <c r="O51" i="53"/>
  <c r="P51" i="53"/>
  <c r="Q51" i="53"/>
  <c r="Q53" i="53" s="1"/>
  <c r="C51" i="53"/>
  <c r="D51" i="62"/>
  <c r="E51" i="62"/>
  <c r="F51" i="62"/>
  <c r="G51" i="62"/>
  <c r="H51" i="62"/>
  <c r="I51" i="62"/>
  <c r="J51" i="62"/>
  <c r="K51" i="62"/>
  <c r="L51" i="62"/>
  <c r="M51" i="62"/>
  <c r="N51" i="62"/>
  <c r="O51" i="62"/>
  <c r="P51" i="62"/>
  <c r="Q51" i="62"/>
  <c r="C51" i="62"/>
  <c r="D51" i="63"/>
  <c r="E51" i="63"/>
  <c r="F51" i="63"/>
  <c r="G51" i="63"/>
  <c r="H51" i="63"/>
  <c r="I51" i="63"/>
  <c r="J51" i="63"/>
  <c r="K51" i="63"/>
  <c r="L51" i="63"/>
  <c r="M51" i="63"/>
  <c r="N51" i="63"/>
  <c r="O51" i="63"/>
  <c r="P51" i="63"/>
  <c r="Q51" i="63"/>
  <c r="C51" i="63"/>
  <c r="C51" i="51" l="1"/>
  <c r="Q50" i="47"/>
  <c r="W6" i="20"/>
  <c r="X6" i="20" l="1"/>
  <c r="C48" i="47" l="1"/>
  <c r="D48" i="47"/>
  <c r="E48" i="47"/>
  <c r="F48" i="47"/>
  <c r="G48" i="47"/>
  <c r="H48" i="47"/>
  <c r="I48" i="47"/>
  <c r="J48" i="47"/>
  <c r="K48" i="47"/>
  <c r="L48" i="47"/>
  <c r="M48" i="47"/>
  <c r="N48" i="47"/>
  <c r="O48" i="47"/>
  <c r="P48" i="47"/>
  <c r="D48" i="51"/>
  <c r="E48" i="51"/>
  <c r="F48" i="51"/>
  <c r="G48" i="51"/>
  <c r="H48" i="51"/>
  <c r="I48" i="51"/>
  <c r="J48" i="51"/>
  <c r="K48" i="51"/>
  <c r="L48" i="51"/>
  <c r="M48" i="51"/>
  <c r="N48" i="51"/>
  <c r="O48" i="51"/>
  <c r="P48" i="51"/>
  <c r="Q48" i="51"/>
  <c r="C48" i="51"/>
  <c r="M7" i="61"/>
  <c r="M8" i="61"/>
  <c r="M9" i="61"/>
  <c r="M10" i="61"/>
  <c r="M11" i="61"/>
  <c r="M12" i="61"/>
  <c r="M13" i="61"/>
  <c r="M14" i="61"/>
  <c r="M15" i="61"/>
  <c r="M16" i="61"/>
  <c r="M17" i="61"/>
  <c r="M18" i="61"/>
  <c r="M19" i="61"/>
  <c r="M20" i="61"/>
  <c r="M21" i="61"/>
  <c r="M22" i="61"/>
  <c r="M23" i="61"/>
  <c r="M24" i="61"/>
  <c r="M25" i="61"/>
  <c r="M26" i="61"/>
  <c r="M27" i="61"/>
  <c r="M28" i="61"/>
  <c r="M29" i="61"/>
  <c r="M30" i="61"/>
  <c r="M31" i="61"/>
  <c r="M32" i="61"/>
  <c r="M33" i="61"/>
  <c r="M34" i="61"/>
  <c r="M35" i="61"/>
  <c r="M36" i="61"/>
  <c r="M37" i="61"/>
  <c r="M38" i="61"/>
  <c r="M39" i="61"/>
  <c r="Q48" i="47" l="1"/>
  <c r="C44" i="55"/>
  <c r="D44" i="55"/>
  <c r="E44" i="55"/>
  <c r="F44" i="55"/>
  <c r="G44" i="55"/>
  <c r="H44" i="55"/>
  <c r="I44" i="55"/>
  <c r="J44" i="55"/>
  <c r="K44" i="55"/>
  <c r="L44" i="55"/>
  <c r="M44" i="55"/>
  <c r="N44" i="55"/>
  <c r="O44" i="55"/>
  <c r="P44" i="55"/>
  <c r="Q44" i="55"/>
  <c r="Q37" i="4" l="1"/>
  <c r="Q43" i="3"/>
  <c r="P49" i="47" l="1"/>
  <c r="O49" i="47"/>
  <c r="N49" i="47"/>
  <c r="M49" i="47"/>
  <c r="L49" i="47"/>
  <c r="K49" i="47"/>
  <c r="J49" i="47"/>
  <c r="I49" i="47"/>
  <c r="H49" i="47"/>
  <c r="G49" i="47"/>
  <c r="F49" i="47"/>
  <c r="E49" i="47"/>
  <c r="D49" i="47"/>
  <c r="C49" i="47"/>
  <c r="P47" i="47"/>
  <c r="O47" i="47"/>
  <c r="N47" i="47"/>
  <c r="M47" i="47"/>
  <c r="L47" i="47"/>
  <c r="K47" i="47"/>
  <c r="J47" i="47"/>
  <c r="I47" i="47"/>
  <c r="H47" i="47"/>
  <c r="G47" i="47"/>
  <c r="F47" i="47"/>
  <c r="E47" i="47"/>
  <c r="D47" i="47"/>
  <c r="C47" i="47"/>
  <c r="P46" i="47"/>
  <c r="O46" i="47"/>
  <c r="N46" i="47"/>
  <c r="M46" i="47"/>
  <c r="M51" i="47" s="1"/>
  <c r="M51" i="48" s="1"/>
  <c r="L46" i="47"/>
  <c r="K46" i="47"/>
  <c r="J46" i="47"/>
  <c r="I46" i="47"/>
  <c r="H46" i="47"/>
  <c r="G46" i="47"/>
  <c r="F46" i="47"/>
  <c r="F51" i="47" s="1"/>
  <c r="F51" i="48" s="1"/>
  <c r="E46" i="47"/>
  <c r="E51" i="47" s="1"/>
  <c r="E51" i="48" s="1"/>
  <c r="D46" i="47"/>
  <c r="C46" i="47"/>
  <c r="N51" i="47" l="1"/>
  <c r="N51" i="48" s="1"/>
  <c r="G51" i="47"/>
  <c r="G51" i="48" s="1"/>
  <c r="O51" i="47"/>
  <c r="O51" i="48" s="1"/>
  <c r="H51" i="47"/>
  <c r="H51" i="48" s="1"/>
  <c r="P51" i="47"/>
  <c r="P51" i="48" s="1"/>
  <c r="I51" i="47"/>
  <c r="I51" i="48" s="1"/>
  <c r="J51" i="47"/>
  <c r="J51" i="48" s="1"/>
  <c r="C51" i="47"/>
  <c r="C51" i="48" s="1"/>
  <c r="K51" i="47"/>
  <c r="K51" i="48" s="1"/>
  <c r="D51" i="47"/>
  <c r="D51" i="48" s="1"/>
  <c r="L51" i="47"/>
  <c r="L51" i="48" s="1"/>
  <c r="Q47" i="47"/>
  <c r="Q46" i="47"/>
  <c r="Q49" i="47"/>
  <c r="Q44" i="62"/>
  <c r="P44" i="62"/>
  <c r="O44" i="62"/>
  <c r="N44" i="62"/>
  <c r="M44" i="62"/>
  <c r="L44" i="62"/>
  <c r="K44" i="62"/>
  <c r="J44" i="62"/>
  <c r="I44" i="62"/>
  <c r="H44" i="62"/>
  <c r="G44" i="62"/>
  <c r="F44" i="62"/>
  <c r="E44" i="62"/>
  <c r="D44" i="62"/>
  <c r="C44" i="62"/>
  <c r="Q44" i="63"/>
  <c r="P44" i="63"/>
  <c r="O44" i="63"/>
  <c r="N44" i="63"/>
  <c r="M44" i="63"/>
  <c r="L44" i="63"/>
  <c r="K44" i="63"/>
  <c r="J44" i="63"/>
  <c r="I44" i="63"/>
  <c r="H44" i="63"/>
  <c r="G44" i="63"/>
  <c r="F44" i="63"/>
  <c r="E44" i="63"/>
  <c r="D44" i="63"/>
  <c r="C44" i="63"/>
  <c r="P49" i="48" l="1"/>
  <c r="O49" i="48"/>
  <c r="Q51" i="47"/>
  <c r="Q44" i="47"/>
  <c r="R50" i="47" l="1"/>
  <c r="Q51" i="48"/>
  <c r="R48" i="47"/>
  <c r="Q49" i="48"/>
  <c r="Q6" i="20"/>
  <c r="S6" i="20" s="1"/>
  <c r="C43" i="3" l="1"/>
  <c r="C51" i="3" s="1"/>
  <c r="D43" i="3"/>
  <c r="E43" i="3"/>
  <c r="F43" i="3"/>
  <c r="G43" i="3"/>
  <c r="H43" i="3"/>
  <c r="I43" i="3"/>
  <c r="J43" i="3"/>
  <c r="K43" i="3"/>
  <c r="L43" i="3"/>
  <c r="M43" i="3"/>
  <c r="N43" i="3"/>
  <c r="O43" i="3"/>
  <c r="P43" i="3"/>
  <c r="Q51" i="3" l="1"/>
  <c r="M51" i="3"/>
  <c r="I51" i="3"/>
  <c r="E51" i="3"/>
  <c r="P51" i="3"/>
  <c r="L51" i="3"/>
  <c r="H51" i="3"/>
  <c r="D51" i="3"/>
  <c r="N51" i="3"/>
  <c r="J51" i="3"/>
  <c r="F51" i="3"/>
  <c r="O51" i="3"/>
  <c r="K51" i="3"/>
  <c r="G51" i="3"/>
  <c r="Q39" i="20"/>
  <c r="Q38" i="20"/>
  <c r="P38" i="61"/>
  <c r="P38" i="20" s="1"/>
  <c r="Q37" i="20"/>
  <c r="Q36" i="20"/>
  <c r="Q35" i="20"/>
  <c r="Q34" i="20"/>
  <c r="P34" i="61"/>
  <c r="P34" i="20" s="1"/>
  <c r="Q33" i="20"/>
  <c r="Q32" i="20"/>
  <c r="P32" i="61"/>
  <c r="P32" i="20" s="1"/>
  <c r="Q31" i="20"/>
  <c r="Q30" i="20"/>
  <c r="P30" i="61"/>
  <c r="P30" i="20" s="1"/>
  <c r="Q29" i="20"/>
  <c r="Q28" i="20"/>
  <c r="P28" i="61"/>
  <c r="P28" i="20" s="1"/>
  <c r="Q27" i="20"/>
  <c r="Q26" i="20"/>
  <c r="P26" i="61"/>
  <c r="P26" i="20" s="1"/>
  <c r="Q25" i="20"/>
  <c r="Q24" i="20"/>
  <c r="P24" i="61"/>
  <c r="P24" i="20" s="1"/>
  <c r="Q23" i="20"/>
  <c r="Q22" i="20"/>
  <c r="P22" i="61"/>
  <c r="P22" i="20" s="1"/>
  <c r="Q21" i="20"/>
  <c r="Q20" i="20"/>
  <c r="P20" i="61"/>
  <c r="P20" i="20" s="1"/>
  <c r="Q19" i="20"/>
  <c r="Q18" i="20"/>
  <c r="P18" i="61"/>
  <c r="P18" i="20" s="1"/>
  <c r="Q17" i="20"/>
  <c r="Q16" i="20"/>
  <c r="Q15" i="20"/>
  <c r="Q14" i="20"/>
  <c r="Q13" i="20"/>
  <c r="Q12" i="20"/>
  <c r="Q11" i="20"/>
  <c r="Q10" i="20"/>
  <c r="Q9" i="20"/>
  <c r="Q8" i="20"/>
  <c r="Q7" i="20"/>
  <c r="Q43" i="57"/>
  <c r="P43" i="57"/>
  <c r="O43" i="57"/>
  <c r="N43" i="57"/>
  <c r="M43" i="57"/>
  <c r="L43" i="57"/>
  <c r="K43" i="57"/>
  <c r="J43" i="57"/>
  <c r="I43" i="57"/>
  <c r="H43" i="57"/>
  <c r="G43" i="57"/>
  <c r="F43" i="57"/>
  <c r="E43" i="57"/>
  <c r="D43" i="57"/>
  <c r="C43" i="57"/>
  <c r="Q44" i="56"/>
  <c r="P44" i="56"/>
  <c r="O44" i="56"/>
  <c r="N44" i="56"/>
  <c r="M44" i="56"/>
  <c r="L44" i="56"/>
  <c r="K44" i="56"/>
  <c r="J44" i="56"/>
  <c r="I44" i="56"/>
  <c r="H44" i="56"/>
  <c r="G44" i="56"/>
  <c r="F44" i="56"/>
  <c r="E44" i="56"/>
  <c r="D44" i="56"/>
  <c r="C44" i="56"/>
  <c r="Q44" i="54"/>
  <c r="P44" i="54"/>
  <c r="O44" i="54"/>
  <c r="N44" i="54"/>
  <c r="M44" i="54"/>
  <c r="L44" i="54"/>
  <c r="K44" i="54"/>
  <c r="J44" i="54"/>
  <c r="I44" i="54"/>
  <c r="H44" i="54"/>
  <c r="G44" i="54"/>
  <c r="F44" i="54"/>
  <c r="E44" i="54"/>
  <c r="D44" i="54"/>
  <c r="C44" i="54"/>
  <c r="Q44" i="53"/>
  <c r="P44" i="53"/>
  <c r="O44" i="53"/>
  <c r="N44" i="53"/>
  <c r="M44" i="53"/>
  <c r="L44" i="53"/>
  <c r="K44" i="53"/>
  <c r="J44" i="53"/>
  <c r="I44" i="53"/>
  <c r="H44" i="53"/>
  <c r="G44" i="53"/>
  <c r="F44" i="53"/>
  <c r="E44" i="53"/>
  <c r="D44" i="53"/>
  <c r="C44" i="53"/>
  <c r="Q44" i="52"/>
  <c r="P44" i="52"/>
  <c r="O44" i="52"/>
  <c r="N44" i="52"/>
  <c r="M44" i="52"/>
  <c r="L44" i="52"/>
  <c r="K44" i="52"/>
  <c r="J44" i="52"/>
  <c r="I44" i="52"/>
  <c r="H44" i="52"/>
  <c r="G44" i="52"/>
  <c r="F44" i="52"/>
  <c r="E44" i="52"/>
  <c r="D44" i="52"/>
  <c r="C44" i="52"/>
  <c r="Q49" i="51"/>
  <c r="P49" i="51"/>
  <c r="O49" i="51"/>
  <c r="N49" i="51"/>
  <c r="M49" i="51"/>
  <c r="L49" i="51"/>
  <c r="K49" i="51"/>
  <c r="J49" i="51"/>
  <c r="I49" i="51"/>
  <c r="H49" i="51"/>
  <c r="G49" i="51"/>
  <c r="F49" i="51"/>
  <c r="E49" i="51"/>
  <c r="D49" i="51"/>
  <c r="C49" i="51"/>
  <c r="Q47" i="51"/>
  <c r="P47" i="51"/>
  <c r="O47" i="51"/>
  <c r="N47" i="51"/>
  <c r="M47" i="51"/>
  <c r="L47" i="51"/>
  <c r="K47" i="51"/>
  <c r="J47" i="51"/>
  <c r="I47" i="51"/>
  <c r="H47" i="51"/>
  <c r="G47" i="51"/>
  <c r="F47" i="51"/>
  <c r="E47" i="51"/>
  <c r="D47" i="51"/>
  <c r="C47" i="51"/>
  <c r="Q46" i="51"/>
  <c r="P46" i="51"/>
  <c r="O46" i="51"/>
  <c r="N46" i="51"/>
  <c r="M46" i="51"/>
  <c r="L46" i="51"/>
  <c r="K46" i="51"/>
  <c r="J46" i="51"/>
  <c r="I46" i="51"/>
  <c r="H46" i="51"/>
  <c r="G46" i="51"/>
  <c r="F46" i="51"/>
  <c r="E46" i="51"/>
  <c r="D46" i="51"/>
  <c r="C46" i="51"/>
  <c r="Q43" i="51"/>
  <c r="P43" i="51"/>
  <c r="O43" i="51"/>
  <c r="N43" i="51"/>
  <c r="M43" i="51"/>
  <c r="L43" i="51"/>
  <c r="K43" i="51"/>
  <c r="J43" i="51"/>
  <c r="I43" i="51"/>
  <c r="H43" i="51"/>
  <c r="G43" i="51"/>
  <c r="F43" i="51"/>
  <c r="E43" i="51"/>
  <c r="D43" i="51"/>
  <c r="Q42" i="51"/>
  <c r="P42" i="51"/>
  <c r="O42" i="51"/>
  <c r="N42" i="51"/>
  <c r="M42" i="51"/>
  <c r="L42" i="51"/>
  <c r="K42" i="51"/>
  <c r="J42" i="51"/>
  <c r="I42" i="51"/>
  <c r="H42" i="51"/>
  <c r="G42" i="51"/>
  <c r="F42" i="51"/>
  <c r="E42" i="51"/>
  <c r="D42" i="51"/>
  <c r="C42" i="51"/>
  <c r="Q41" i="51"/>
  <c r="P41" i="51"/>
  <c r="O41" i="51"/>
  <c r="N41" i="51"/>
  <c r="M41" i="51"/>
  <c r="L41" i="51"/>
  <c r="K41" i="51"/>
  <c r="J41" i="51"/>
  <c r="I41" i="51"/>
  <c r="H41" i="51"/>
  <c r="G41" i="51"/>
  <c r="F41" i="51"/>
  <c r="E41" i="51"/>
  <c r="D41" i="51"/>
  <c r="C41" i="51"/>
  <c r="Q40" i="51"/>
  <c r="P40" i="51"/>
  <c r="O40" i="51"/>
  <c r="N40" i="51"/>
  <c r="M40" i="51"/>
  <c r="L40" i="51"/>
  <c r="K40" i="51"/>
  <c r="J40" i="51"/>
  <c r="I40" i="51"/>
  <c r="H40" i="51"/>
  <c r="G40" i="51"/>
  <c r="F40" i="51"/>
  <c r="E40" i="51"/>
  <c r="D40" i="51"/>
  <c r="C40" i="51"/>
  <c r="Q39" i="51"/>
  <c r="P39" i="51"/>
  <c r="O39" i="51"/>
  <c r="N39" i="51"/>
  <c r="M39" i="51"/>
  <c r="L39" i="51"/>
  <c r="K39" i="51"/>
  <c r="J39" i="51"/>
  <c r="I39" i="51"/>
  <c r="H39" i="51"/>
  <c r="G39" i="51"/>
  <c r="F39" i="51"/>
  <c r="E39" i="51"/>
  <c r="D39" i="51"/>
  <c r="C39" i="51"/>
  <c r="Q38" i="51"/>
  <c r="P38" i="51"/>
  <c r="O38" i="51"/>
  <c r="N38" i="51"/>
  <c r="M38" i="51"/>
  <c r="L38" i="51"/>
  <c r="K38" i="51"/>
  <c r="J38" i="51"/>
  <c r="I38" i="51"/>
  <c r="H38" i="51"/>
  <c r="G38" i="51"/>
  <c r="F38" i="51"/>
  <c r="E38" i="51"/>
  <c r="D38" i="51"/>
  <c r="C38" i="51"/>
  <c r="Q37" i="51"/>
  <c r="P37" i="51"/>
  <c r="O37" i="51"/>
  <c r="N37" i="51"/>
  <c r="M37" i="51"/>
  <c r="L37" i="51"/>
  <c r="K37" i="51"/>
  <c r="J37" i="51"/>
  <c r="I37" i="51"/>
  <c r="H37" i="51"/>
  <c r="G37" i="51"/>
  <c r="F37" i="51"/>
  <c r="E37" i="51"/>
  <c r="D37" i="51"/>
  <c r="C37" i="51"/>
  <c r="Q36" i="51"/>
  <c r="P36" i="51"/>
  <c r="O36" i="51"/>
  <c r="N36" i="51"/>
  <c r="M36" i="51"/>
  <c r="L36" i="51"/>
  <c r="K36" i="51"/>
  <c r="J36" i="51"/>
  <c r="I36" i="51"/>
  <c r="H36" i="51"/>
  <c r="G36" i="51"/>
  <c r="F36" i="51"/>
  <c r="E36" i="51"/>
  <c r="D36" i="51"/>
  <c r="C36" i="51"/>
  <c r="Q35" i="51"/>
  <c r="P35" i="51"/>
  <c r="O35" i="51"/>
  <c r="N35" i="51"/>
  <c r="M35" i="51"/>
  <c r="L35" i="51"/>
  <c r="K35" i="51"/>
  <c r="J35" i="51"/>
  <c r="I35" i="51"/>
  <c r="H35" i="51"/>
  <c r="G35" i="51"/>
  <c r="F35" i="51"/>
  <c r="E35" i="51"/>
  <c r="D35" i="51"/>
  <c r="C35" i="51"/>
  <c r="Q34" i="51"/>
  <c r="P34" i="51"/>
  <c r="O34" i="51"/>
  <c r="N34" i="51"/>
  <c r="M34" i="51"/>
  <c r="L34" i="51"/>
  <c r="K34" i="51"/>
  <c r="J34" i="51"/>
  <c r="I34" i="51"/>
  <c r="H34" i="51"/>
  <c r="G34" i="51"/>
  <c r="F34" i="51"/>
  <c r="E34" i="51"/>
  <c r="D34" i="51"/>
  <c r="C34" i="51"/>
  <c r="Q33" i="51"/>
  <c r="P33" i="51"/>
  <c r="O33" i="51"/>
  <c r="N33" i="51"/>
  <c r="M33" i="51"/>
  <c r="L33" i="51"/>
  <c r="K33" i="51"/>
  <c r="J33" i="51"/>
  <c r="I33" i="51"/>
  <c r="H33" i="51"/>
  <c r="G33" i="51"/>
  <c r="F33" i="51"/>
  <c r="E33" i="51"/>
  <c r="D33" i="51"/>
  <c r="C33" i="51"/>
  <c r="Q32" i="51"/>
  <c r="P32" i="51"/>
  <c r="O32" i="51"/>
  <c r="N32" i="51"/>
  <c r="M32" i="51"/>
  <c r="L32" i="51"/>
  <c r="K32" i="51"/>
  <c r="J32" i="51"/>
  <c r="I32" i="51"/>
  <c r="H32" i="51"/>
  <c r="G32" i="51"/>
  <c r="F32" i="51"/>
  <c r="E32" i="51"/>
  <c r="D32" i="51"/>
  <c r="C32" i="51"/>
  <c r="Q31" i="51"/>
  <c r="P31" i="51"/>
  <c r="O31" i="51"/>
  <c r="N31" i="51"/>
  <c r="M31" i="51"/>
  <c r="L31" i="51"/>
  <c r="K31" i="51"/>
  <c r="J31" i="51"/>
  <c r="I31" i="51"/>
  <c r="H31" i="51"/>
  <c r="G31" i="51"/>
  <c r="F31" i="51"/>
  <c r="E31" i="51"/>
  <c r="D31" i="51"/>
  <c r="C31" i="51"/>
  <c r="Q30" i="51"/>
  <c r="P30" i="51"/>
  <c r="O30" i="51"/>
  <c r="N30" i="51"/>
  <c r="M30" i="51"/>
  <c r="L30" i="51"/>
  <c r="K30" i="51"/>
  <c r="J30" i="51"/>
  <c r="I30" i="51"/>
  <c r="H30" i="51"/>
  <c r="G30" i="51"/>
  <c r="F30" i="51"/>
  <c r="E30" i="51"/>
  <c r="D30" i="51"/>
  <c r="C30" i="51"/>
  <c r="Q29" i="51"/>
  <c r="P29" i="51"/>
  <c r="O29" i="51"/>
  <c r="N29" i="51"/>
  <c r="M29" i="51"/>
  <c r="L29" i="51"/>
  <c r="K29" i="51"/>
  <c r="J29" i="51"/>
  <c r="I29" i="51"/>
  <c r="H29" i="51"/>
  <c r="G29" i="51"/>
  <c r="F29" i="51"/>
  <c r="E29" i="51"/>
  <c r="D29" i="51"/>
  <c r="C29" i="51"/>
  <c r="Q28" i="51"/>
  <c r="P28" i="51"/>
  <c r="O28" i="51"/>
  <c r="N28" i="51"/>
  <c r="M28" i="51"/>
  <c r="L28" i="51"/>
  <c r="K28" i="51"/>
  <c r="J28" i="51"/>
  <c r="I28" i="51"/>
  <c r="H28" i="51"/>
  <c r="G28" i="51"/>
  <c r="F28" i="51"/>
  <c r="E28" i="51"/>
  <c r="D28" i="51"/>
  <c r="C28" i="51"/>
  <c r="Q27" i="51"/>
  <c r="P27" i="51"/>
  <c r="O27" i="51"/>
  <c r="N27" i="51"/>
  <c r="M27" i="51"/>
  <c r="L27" i="51"/>
  <c r="K27" i="51"/>
  <c r="J27" i="51"/>
  <c r="I27" i="51"/>
  <c r="H27" i="51"/>
  <c r="G27" i="51"/>
  <c r="F27" i="51"/>
  <c r="E27" i="51"/>
  <c r="D27" i="51"/>
  <c r="C27" i="51"/>
  <c r="Q26" i="51"/>
  <c r="P26" i="51"/>
  <c r="O26" i="51"/>
  <c r="N26" i="51"/>
  <c r="M26" i="51"/>
  <c r="L26" i="51"/>
  <c r="K26" i="51"/>
  <c r="J26" i="51"/>
  <c r="I26" i="51"/>
  <c r="H26" i="51"/>
  <c r="G26" i="51"/>
  <c r="F26" i="51"/>
  <c r="E26" i="51"/>
  <c r="D26" i="51"/>
  <c r="C26" i="51"/>
  <c r="Q25" i="51"/>
  <c r="P25" i="51"/>
  <c r="O25" i="51"/>
  <c r="N25" i="51"/>
  <c r="M25" i="51"/>
  <c r="L25" i="51"/>
  <c r="K25" i="51"/>
  <c r="J25" i="51"/>
  <c r="I25" i="51"/>
  <c r="H25" i="51"/>
  <c r="G25" i="51"/>
  <c r="F25" i="51"/>
  <c r="E25" i="51"/>
  <c r="D25" i="51"/>
  <c r="C25" i="51"/>
  <c r="Q24" i="51"/>
  <c r="P24" i="51"/>
  <c r="O24" i="51"/>
  <c r="N24" i="51"/>
  <c r="M24" i="51"/>
  <c r="L24" i="51"/>
  <c r="K24" i="51"/>
  <c r="J24" i="51"/>
  <c r="I24" i="51"/>
  <c r="H24" i="51"/>
  <c r="G24" i="51"/>
  <c r="F24" i="51"/>
  <c r="E24" i="51"/>
  <c r="D24" i="51"/>
  <c r="C24" i="51"/>
  <c r="Q23" i="51"/>
  <c r="P23" i="51"/>
  <c r="O23" i="51"/>
  <c r="N23" i="51"/>
  <c r="M23" i="51"/>
  <c r="L23" i="51"/>
  <c r="K23" i="51"/>
  <c r="J23" i="51"/>
  <c r="I23" i="51"/>
  <c r="H23" i="51"/>
  <c r="G23" i="51"/>
  <c r="F23" i="51"/>
  <c r="E23" i="51"/>
  <c r="D23" i="51"/>
  <c r="C23" i="51"/>
  <c r="Q22" i="51"/>
  <c r="P22" i="51"/>
  <c r="O22" i="51"/>
  <c r="N22" i="51"/>
  <c r="M22" i="51"/>
  <c r="L22" i="51"/>
  <c r="K22" i="51"/>
  <c r="J22" i="51"/>
  <c r="I22" i="51"/>
  <c r="H22" i="51"/>
  <c r="G22" i="51"/>
  <c r="F22" i="51"/>
  <c r="E22" i="51"/>
  <c r="D22" i="51"/>
  <c r="C22" i="51"/>
  <c r="Q21" i="51"/>
  <c r="P21" i="51"/>
  <c r="O21" i="51"/>
  <c r="N21" i="51"/>
  <c r="M21" i="51"/>
  <c r="L21" i="51"/>
  <c r="K21" i="51"/>
  <c r="J21" i="51"/>
  <c r="I21" i="51"/>
  <c r="H21" i="51"/>
  <c r="G21" i="51"/>
  <c r="F21" i="51"/>
  <c r="E21" i="51"/>
  <c r="D21" i="51"/>
  <c r="C21" i="51"/>
  <c r="Q20" i="51"/>
  <c r="P20" i="51"/>
  <c r="O20" i="51"/>
  <c r="N20" i="51"/>
  <c r="M20" i="51"/>
  <c r="L20" i="51"/>
  <c r="K20" i="51"/>
  <c r="J20" i="51"/>
  <c r="I20" i="51"/>
  <c r="H20" i="51"/>
  <c r="G20" i="51"/>
  <c r="F20" i="51"/>
  <c r="E20" i="51"/>
  <c r="D20" i="51"/>
  <c r="C20" i="51"/>
  <c r="Q19" i="51"/>
  <c r="P19" i="51"/>
  <c r="O19" i="51"/>
  <c r="N19" i="51"/>
  <c r="M19" i="51"/>
  <c r="L19" i="51"/>
  <c r="K19" i="51"/>
  <c r="J19" i="51"/>
  <c r="I19" i="51"/>
  <c r="H19" i="51"/>
  <c r="G19" i="51"/>
  <c r="F19" i="51"/>
  <c r="E19" i="51"/>
  <c r="D19" i="51"/>
  <c r="C19" i="51"/>
  <c r="Q18" i="51"/>
  <c r="P18" i="51"/>
  <c r="O18" i="51"/>
  <c r="N18" i="51"/>
  <c r="M18" i="51"/>
  <c r="L18" i="51"/>
  <c r="K18" i="51"/>
  <c r="J18" i="51"/>
  <c r="I18" i="51"/>
  <c r="H18" i="51"/>
  <c r="G18" i="51"/>
  <c r="F18" i="51"/>
  <c r="E18" i="51"/>
  <c r="D18" i="51"/>
  <c r="C18" i="51"/>
  <c r="Q17" i="51"/>
  <c r="P17" i="51"/>
  <c r="O17" i="51"/>
  <c r="N17" i="51"/>
  <c r="M17" i="51"/>
  <c r="L17" i="51"/>
  <c r="K17" i="51"/>
  <c r="J17" i="51"/>
  <c r="I17" i="51"/>
  <c r="H17" i="51"/>
  <c r="G17" i="51"/>
  <c r="F17" i="51"/>
  <c r="E17" i="51"/>
  <c r="D17" i="51"/>
  <c r="C17" i="51"/>
  <c r="Q16" i="51"/>
  <c r="P16" i="51"/>
  <c r="O16" i="51"/>
  <c r="N16" i="51"/>
  <c r="M16" i="51"/>
  <c r="L16" i="51"/>
  <c r="K16" i="51"/>
  <c r="J16" i="51"/>
  <c r="I16" i="51"/>
  <c r="H16" i="51"/>
  <c r="G16" i="51"/>
  <c r="F16" i="51"/>
  <c r="E16" i="51"/>
  <c r="D16" i="51"/>
  <c r="C16" i="51"/>
  <c r="Q15" i="51"/>
  <c r="P15" i="51"/>
  <c r="O15" i="51"/>
  <c r="N15" i="51"/>
  <c r="M15" i="51"/>
  <c r="L15" i="51"/>
  <c r="K15" i="51"/>
  <c r="J15" i="51"/>
  <c r="I15" i="51"/>
  <c r="H15" i="51"/>
  <c r="G15" i="51"/>
  <c r="F15" i="51"/>
  <c r="E15" i="51"/>
  <c r="D15" i="51"/>
  <c r="C15" i="51"/>
  <c r="Q14" i="51"/>
  <c r="P14" i="51"/>
  <c r="O14" i="51"/>
  <c r="N14" i="51"/>
  <c r="M14" i="51"/>
  <c r="L14" i="51"/>
  <c r="K14" i="51"/>
  <c r="J14" i="51"/>
  <c r="I14" i="51"/>
  <c r="H14" i="51"/>
  <c r="G14" i="51"/>
  <c r="F14" i="51"/>
  <c r="E14" i="51"/>
  <c r="D14" i="51"/>
  <c r="C14" i="51"/>
  <c r="Q13" i="51"/>
  <c r="P13" i="51"/>
  <c r="O13" i="51"/>
  <c r="N13" i="51"/>
  <c r="M13" i="51"/>
  <c r="L13" i="51"/>
  <c r="K13" i="51"/>
  <c r="J13" i="51"/>
  <c r="I13" i="51"/>
  <c r="H13" i="51"/>
  <c r="G13" i="51"/>
  <c r="F13" i="51"/>
  <c r="E13" i="51"/>
  <c r="D13" i="51"/>
  <c r="C13" i="51"/>
  <c r="Q12" i="51"/>
  <c r="P12" i="51"/>
  <c r="O12" i="51"/>
  <c r="N12" i="51"/>
  <c r="M12" i="51"/>
  <c r="L12" i="51"/>
  <c r="K12" i="51"/>
  <c r="J12" i="51"/>
  <c r="I12" i="51"/>
  <c r="H12" i="51"/>
  <c r="G12" i="51"/>
  <c r="F12" i="51"/>
  <c r="E12" i="51"/>
  <c r="D12" i="51"/>
  <c r="C12" i="51"/>
  <c r="Q11" i="51"/>
  <c r="P11" i="51"/>
  <c r="O11" i="51"/>
  <c r="N11" i="51"/>
  <c r="M11" i="51"/>
  <c r="L11" i="51"/>
  <c r="K11" i="51"/>
  <c r="J11" i="51"/>
  <c r="I11" i="51"/>
  <c r="H11" i="51"/>
  <c r="G11" i="51"/>
  <c r="F11" i="51"/>
  <c r="E11" i="51"/>
  <c r="D11" i="51"/>
  <c r="C11" i="51"/>
  <c r="Q10" i="51"/>
  <c r="P10" i="51"/>
  <c r="O10" i="51"/>
  <c r="N10" i="51"/>
  <c r="M10" i="51"/>
  <c r="L10" i="51"/>
  <c r="K10" i="51"/>
  <c r="J10" i="51"/>
  <c r="I10" i="51"/>
  <c r="H10" i="51"/>
  <c r="G10" i="51"/>
  <c r="F10" i="51"/>
  <c r="E10" i="51"/>
  <c r="D10" i="51"/>
  <c r="C10" i="51"/>
  <c r="Q9" i="51"/>
  <c r="P9" i="51"/>
  <c r="O9" i="51"/>
  <c r="N9" i="51"/>
  <c r="M9" i="51"/>
  <c r="L9" i="51"/>
  <c r="K9" i="51"/>
  <c r="J9" i="51"/>
  <c r="I9" i="51"/>
  <c r="H9" i="51"/>
  <c r="G9" i="51"/>
  <c r="F9" i="51"/>
  <c r="E9" i="51"/>
  <c r="D9" i="51"/>
  <c r="C9" i="51"/>
  <c r="Q8" i="51"/>
  <c r="P8" i="51"/>
  <c r="O8" i="51"/>
  <c r="N8" i="51"/>
  <c r="M8" i="51"/>
  <c r="L8" i="51"/>
  <c r="K8" i="51"/>
  <c r="J8" i="51"/>
  <c r="I8" i="51"/>
  <c r="H8" i="51"/>
  <c r="G8" i="51"/>
  <c r="F8" i="51"/>
  <c r="E8" i="51"/>
  <c r="D8" i="51"/>
  <c r="C8" i="51"/>
  <c r="Q7" i="51"/>
  <c r="P7" i="51"/>
  <c r="O7" i="51"/>
  <c r="N7" i="51"/>
  <c r="M7" i="51"/>
  <c r="L7" i="51"/>
  <c r="K7" i="51"/>
  <c r="J7" i="51"/>
  <c r="I7" i="51"/>
  <c r="H7" i="51"/>
  <c r="G7" i="51"/>
  <c r="F7" i="51"/>
  <c r="E7" i="51"/>
  <c r="D7" i="51"/>
  <c r="P51" i="51"/>
  <c r="K51" i="51"/>
  <c r="H51" i="51"/>
  <c r="P44" i="50"/>
  <c r="P44" i="51" s="1"/>
  <c r="O44" i="50"/>
  <c r="O44" i="51" s="1"/>
  <c r="N44" i="50"/>
  <c r="M44" i="50"/>
  <c r="L44" i="50"/>
  <c r="K44" i="50"/>
  <c r="J44" i="50"/>
  <c r="I44" i="50"/>
  <c r="H44" i="50"/>
  <c r="H44" i="51" s="1"/>
  <c r="G44" i="50"/>
  <c r="G44" i="51" s="1"/>
  <c r="F44" i="50"/>
  <c r="E44" i="50"/>
  <c r="D44" i="50"/>
  <c r="C44" i="50"/>
  <c r="Q43" i="49"/>
  <c r="P43" i="49"/>
  <c r="O43" i="49"/>
  <c r="N43" i="49"/>
  <c r="M43" i="49"/>
  <c r="L43" i="49"/>
  <c r="K43" i="49"/>
  <c r="J43" i="49"/>
  <c r="I43" i="49"/>
  <c r="H43" i="49"/>
  <c r="G43" i="49"/>
  <c r="F43" i="49"/>
  <c r="E43" i="49"/>
  <c r="D43" i="49"/>
  <c r="C43" i="49"/>
  <c r="R49" i="47"/>
  <c r="O48" i="48"/>
  <c r="N49" i="48"/>
  <c r="M49" i="48"/>
  <c r="L49" i="48"/>
  <c r="K49" i="48"/>
  <c r="J49" i="48"/>
  <c r="I49" i="48"/>
  <c r="H49" i="48"/>
  <c r="F49" i="48"/>
  <c r="D49" i="48"/>
  <c r="R29" i="47"/>
  <c r="P44" i="47"/>
  <c r="O44" i="47"/>
  <c r="N44" i="47"/>
  <c r="M44" i="47"/>
  <c r="M14" i="48" s="1"/>
  <c r="L44" i="47"/>
  <c r="K44" i="47"/>
  <c r="J44" i="47"/>
  <c r="I44" i="47"/>
  <c r="I12" i="48" s="1"/>
  <c r="H44" i="47"/>
  <c r="G44" i="47"/>
  <c r="F44" i="47"/>
  <c r="E44" i="47"/>
  <c r="D44" i="47"/>
  <c r="C44" i="47"/>
  <c r="R36" i="47"/>
  <c r="R34" i="47"/>
  <c r="R24" i="47"/>
  <c r="R18" i="47"/>
  <c r="R8" i="47"/>
  <c r="C44" i="51" l="1"/>
  <c r="K44" i="51"/>
  <c r="E44" i="51"/>
  <c r="M44" i="51"/>
  <c r="L51" i="51"/>
  <c r="D51" i="51"/>
  <c r="G51" i="51"/>
  <c r="O51" i="51"/>
  <c r="C49" i="48"/>
  <c r="C48" i="48"/>
  <c r="E48" i="48"/>
  <c r="E49" i="48"/>
  <c r="G48" i="48"/>
  <c r="G49" i="48"/>
  <c r="L44" i="51"/>
  <c r="I44" i="51"/>
  <c r="R46" i="47"/>
  <c r="R47" i="47"/>
  <c r="I29" i="48"/>
  <c r="R13" i="47"/>
  <c r="R25" i="47"/>
  <c r="R40" i="47"/>
  <c r="M11" i="48"/>
  <c r="R14" i="47"/>
  <c r="F51" i="51"/>
  <c r="J51" i="51"/>
  <c r="N51" i="51"/>
  <c r="C38" i="48"/>
  <c r="K10" i="48"/>
  <c r="C19" i="48"/>
  <c r="I36" i="48"/>
  <c r="Q26" i="48"/>
  <c r="R9" i="47"/>
  <c r="R20" i="47"/>
  <c r="R30" i="47"/>
  <c r="R41" i="47"/>
  <c r="F35" i="48"/>
  <c r="J41" i="48"/>
  <c r="E37" i="48"/>
  <c r="E24" i="48"/>
  <c r="Q13" i="48"/>
  <c r="I40" i="48"/>
  <c r="G30" i="48"/>
  <c r="O19" i="48"/>
  <c r="C11" i="48"/>
  <c r="H34" i="48"/>
  <c r="P40" i="48"/>
  <c r="O21" i="48"/>
  <c r="M16" i="48"/>
  <c r="O18" i="48"/>
  <c r="K42" i="48"/>
  <c r="K13" i="48"/>
  <c r="G20" i="48"/>
  <c r="P8" i="61"/>
  <c r="P8" i="20" s="1"/>
  <c r="P10" i="61"/>
  <c r="P10" i="20" s="1"/>
  <c r="P12" i="61"/>
  <c r="P12" i="20" s="1"/>
  <c r="P14" i="61"/>
  <c r="P14" i="20" s="1"/>
  <c r="P16" i="61"/>
  <c r="P16" i="20" s="1"/>
  <c r="P7" i="61"/>
  <c r="P7" i="20" s="1"/>
  <c r="P9" i="61"/>
  <c r="P9" i="20" s="1"/>
  <c r="P11" i="61"/>
  <c r="P11" i="20" s="1"/>
  <c r="P13" i="61"/>
  <c r="P13" i="20" s="1"/>
  <c r="P15" i="61"/>
  <c r="P15" i="20" s="1"/>
  <c r="P17" i="61"/>
  <c r="P17" i="20" s="1"/>
  <c r="P19" i="61"/>
  <c r="P19" i="20" s="1"/>
  <c r="P21" i="61"/>
  <c r="P21" i="20" s="1"/>
  <c r="P23" i="61"/>
  <c r="P23" i="20" s="1"/>
  <c r="F18" i="48"/>
  <c r="J8" i="48"/>
  <c r="N12" i="48"/>
  <c r="J15" i="48"/>
  <c r="N34" i="48"/>
  <c r="J38" i="48"/>
  <c r="N27" i="48"/>
  <c r="F33" i="48"/>
  <c r="J29" i="48"/>
  <c r="J18" i="48"/>
  <c r="F11" i="48"/>
  <c r="N8" i="48"/>
  <c r="N24" i="48"/>
  <c r="C12" i="48"/>
  <c r="N17" i="48"/>
  <c r="K15" i="48"/>
  <c r="O38" i="48"/>
  <c r="G39" i="48"/>
  <c r="F32" i="48"/>
  <c r="K18" i="48"/>
  <c r="G19" i="48"/>
  <c r="O15" i="48"/>
  <c r="N32" i="48"/>
  <c r="F44" i="51"/>
  <c r="J44" i="51"/>
  <c r="N44" i="51"/>
  <c r="F9" i="48"/>
  <c r="J24" i="48"/>
  <c r="J26" i="48"/>
  <c r="N19" i="48"/>
  <c r="J17" i="48"/>
  <c r="F22" i="48"/>
  <c r="N28" i="48"/>
  <c r="N35" i="48"/>
  <c r="N14" i="48"/>
  <c r="J9" i="48"/>
  <c r="N11" i="48"/>
  <c r="O42" i="48"/>
  <c r="K26" i="48"/>
  <c r="F19" i="48"/>
  <c r="C17" i="48"/>
  <c r="G43" i="48"/>
  <c r="F31" i="48"/>
  <c r="N20" i="48"/>
  <c r="J22" i="48"/>
  <c r="G25" i="48"/>
  <c r="J33" i="48"/>
  <c r="F14" i="48"/>
  <c r="C29" i="48"/>
  <c r="N29" i="48"/>
  <c r="G37" i="48"/>
  <c r="N9" i="48"/>
  <c r="G11" i="48"/>
  <c r="C8" i="48"/>
  <c r="O8" i="48"/>
  <c r="F26" i="48"/>
  <c r="N26" i="48"/>
  <c r="F17" i="48"/>
  <c r="O17" i="48"/>
  <c r="F34" i="48"/>
  <c r="J43" i="48"/>
  <c r="J31" i="48"/>
  <c r="J23" i="48"/>
  <c r="F28" i="48"/>
  <c r="N39" i="48"/>
  <c r="O25" i="48"/>
  <c r="J14" i="48"/>
  <c r="F29" i="48"/>
  <c r="O29" i="48"/>
  <c r="N18" i="48"/>
  <c r="K37" i="48"/>
  <c r="Q9" i="48"/>
  <c r="J11" i="48"/>
  <c r="F8" i="48"/>
  <c r="I42" i="48"/>
  <c r="F24" i="48"/>
  <c r="G26" i="48"/>
  <c r="J19" i="48"/>
  <c r="J12" i="48"/>
  <c r="I17" i="48"/>
  <c r="F15" i="48"/>
  <c r="G13" i="48"/>
  <c r="M34" i="48"/>
  <c r="N43" i="48"/>
  <c r="F20" i="48"/>
  <c r="O23" i="48"/>
  <c r="O40" i="48"/>
  <c r="G28" i="48"/>
  <c r="J27" i="48"/>
  <c r="E51" i="51"/>
  <c r="M51" i="51"/>
  <c r="P25" i="61"/>
  <c r="P25" i="20" s="1"/>
  <c r="P27" i="61"/>
  <c r="P27" i="20" s="1"/>
  <c r="P29" i="61"/>
  <c r="P29" i="20" s="1"/>
  <c r="P31" i="61"/>
  <c r="P31" i="20" s="1"/>
  <c r="P33" i="61"/>
  <c r="P33" i="20" s="1"/>
  <c r="P35" i="61"/>
  <c r="P35" i="20" s="1"/>
  <c r="P37" i="61"/>
  <c r="P37" i="20" s="1"/>
  <c r="P39" i="61"/>
  <c r="P39" i="20" s="1"/>
  <c r="P36" i="61"/>
  <c r="P36" i="20" s="1"/>
  <c r="D10" i="48"/>
  <c r="D30" i="48"/>
  <c r="D36" i="48"/>
  <c r="D25" i="48"/>
  <c r="D28" i="48"/>
  <c r="D23" i="48"/>
  <c r="D32" i="48"/>
  <c r="D22" i="48"/>
  <c r="D20" i="48"/>
  <c r="D43" i="48"/>
  <c r="D17" i="48"/>
  <c r="D33" i="48"/>
  <c r="D31" i="48"/>
  <c r="D13" i="48"/>
  <c r="D26" i="48"/>
  <c r="D11" i="48"/>
  <c r="D29" i="48"/>
  <c r="D27" i="48"/>
  <c r="D40" i="48"/>
  <c r="D38" i="48"/>
  <c r="D34" i="48"/>
  <c r="L10" i="48"/>
  <c r="L30" i="48"/>
  <c r="L16" i="48"/>
  <c r="L36" i="48"/>
  <c r="L25" i="48"/>
  <c r="L28" i="48"/>
  <c r="L23" i="48"/>
  <c r="L32" i="48"/>
  <c r="L38" i="48"/>
  <c r="L20" i="48"/>
  <c r="L43" i="48"/>
  <c r="L17" i="48"/>
  <c r="L41" i="48"/>
  <c r="L22" i="48"/>
  <c r="L40" i="48"/>
  <c r="L12" i="48"/>
  <c r="L26" i="48"/>
  <c r="L11" i="48"/>
  <c r="L29" i="48"/>
  <c r="L33" i="48"/>
  <c r="L21" i="48"/>
  <c r="L15" i="48"/>
  <c r="J48" i="48"/>
  <c r="J47" i="48"/>
  <c r="D18" i="48"/>
  <c r="P37" i="48"/>
  <c r="L9" i="48"/>
  <c r="L19" i="48"/>
  <c r="H22" i="48"/>
  <c r="D16" i="48"/>
  <c r="E33" i="48"/>
  <c r="E32" i="48"/>
  <c r="E27" i="48"/>
  <c r="E41" i="48"/>
  <c r="E35" i="48"/>
  <c r="E39" i="48"/>
  <c r="E38" i="48"/>
  <c r="E36" i="48"/>
  <c r="E28" i="48"/>
  <c r="E15" i="48"/>
  <c r="E30" i="48"/>
  <c r="E22" i="48"/>
  <c r="E40" i="48"/>
  <c r="E20" i="48"/>
  <c r="E34" i="48"/>
  <c r="E19" i="48"/>
  <c r="E8" i="48"/>
  <c r="E18" i="48"/>
  <c r="E10" i="48"/>
  <c r="E23" i="48"/>
  <c r="E43" i="48"/>
  <c r="Q33" i="48"/>
  <c r="Q32" i="48"/>
  <c r="Q27" i="48"/>
  <c r="Q41" i="48"/>
  <c r="Q35" i="48"/>
  <c r="Q39" i="48"/>
  <c r="Q38" i="48"/>
  <c r="Q25" i="48"/>
  <c r="Q23" i="48"/>
  <c r="Q15" i="48"/>
  <c r="Q36" i="48"/>
  <c r="Q43" i="48"/>
  <c r="Q12" i="48"/>
  <c r="Q19" i="48"/>
  <c r="Q8" i="48"/>
  <c r="Q18" i="48"/>
  <c r="R43" i="47"/>
  <c r="R39" i="47"/>
  <c r="R35" i="47"/>
  <c r="R31" i="47"/>
  <c r="R27" i="47"/>
  <c r="R23" i="47"/>
  <c r="R19" i="47"/>
  <c r="R15" i="47"/>
  <c r="R11" i="47"/>
  <c r="R7" i="47"/>
  <c r="Q10" i="48"/>
  <c r="Q28" i="48"/>
  <c r="Q22" i="48"/>
  <c r="Q40" i="48"/>
  <c r="Q21" i="48"/>
  <c r="Q17" i="48"/>
  <c r="P18" i="48"/>
  <c r="L37" i="48"/>
  <c r="H9" i="48"/>
  <c r="M9" i="48"/>
  <c r="M26" i="48"/>
  <c r="D12" i="48"/>
  <c r="D15" i="48"/>
  <c r="I43" i="48"/>
  <c r="P21" i="48"/>
  <c r="L31" i="48"/>
  <c r="L27" i="48"/>
  <c r="R10" i="47"/>
  <c r="R16" i="47"/>
  <c r="R21" i="47"/>
  <c r="R26" i="47"/>
  <c r="R32" i="47"/>
  <c r="R37" i="47"/>
  <c r="R42" i="47"/>
  <c r="D48" i="48"/>
  <c r="D50" i="48"/>
  <c r="D47" i="48"/>
  <c r="H48" i="48"/>
  <c r="H50" i="48"/>
  <c r="L48" i="48"/>
  <c r="L50" i="48"/>
  <c r="L47" i="48"/>
  <c r="P48" i="48"/>
  <c r="P47" i="48"/>
  <c r="P50" i="48"/>
  <c r="E14" i="48"/>
  <c r="P14" i="48"/>
  <c r="K29" i="48"/>
  <c r="Q29" i="48"/>
  <c r="G18" i="48"/>
  <c r="L18" i="48"/>
  <c r="C37" i="48"/>
  <c r="H37" i="48"/>
  <c r="M37" i="48"/>
  <c r="D9" i="48"/>
  <c r="I9" i="48"/>
  <c r="E11" i="48"/>
  <c r="O11" i="48"/>
  <c r="K8" i="48"/>
  <c r="P8" i="48"/>
  <c r="G42" i="48"/>
  <c r="L42" i="48"/>
  <c r="Q42" i="48"/>
  <c r="H24" i="48"/>
  <c r="M24" i="48"/>
  <c r="C26" i="48"/>
  <c r="I26" i="48"/>
  <c r="D19" i="48"/>
  <c r="E12" i="48"/>
  <c r="M12" i="48"/>
  <c r="E17" i="48"/>
  <c r="K17" i="48"/>
  <c r="P15" i="48"/>
  <c r="L13" i="48"/>
  <c r="Q34" i="48"/>
  <c r="I21" i="48"/>
  <c r="E31" i="48"/>
  <c r="P31" i="48"/>
  <c r="K20" i="48"/>
  <c r="C23" i="48"/>
  <c r="P38" i="48"/>
  <c r="M22" i="48"/>
  <c r="M28" i="48"/>
  <c r="L39" i="48"/>
  <c r="D35" i="48"/>
  <c r="H10" i="48"/>
  <c r="H30" i="48"/>
  <c r="H16" i="48"/>
  <c r="H36" i="48"/>
  <c r="H25" i="48"/>
  <c r="H28" i="48"/>
  <c r="H23" i="48"/>
  <c r="H33" i="48"/>
  <c r="H27" i="48"/>
  <c r="H40" i="48"/>
  <c r="H20" i="48"/>
  <c r="H43" i="48"/>
  <c r="H17" i="48"/>
  <c r="H41" i="48"/>
  <c r="H35" i="48"/>
  <c r="H21" i="48"/>
  <c r="H15" i="48"/>
  <c r="H26" i="48"/>
  <c r="H11" i="48"/>
  <c r="H29" i="48"/>
  <c r="H32" i="48"/>
  <c r="H39" i="48"/>
  <c r="H31" i="48"/>
  <c r="H13" i="48"/>
  <c r="P10" i="48"/>
  <c r="P30" i="48"/>
  <c r="P16" i="48"/>
  <c r="P36" i="48"/>
  <c r="P25" i="48"/>
  <c r="P28" i="48"/>
  <c r="P23" i="48"/>
  <c r="P33" i="48"/>
  <c r="P27" i="48"/>
  <c r="P39" i="48"/>
  <c r="P20" i="48"/>
  <c r="P43" i="48"/>
  <c r="P17" i="48"/>
  <c r="P32" i="48"/>
  <c r="P34" i="48"/>
  <c r="P26" i="48"/>
  <c r="P11" i="48"/>
  <c r="P29" i="48"/>
  <c r="P35" i="48"/>
  <c r="F48" i="48"/>
  <c r="F47" i="48"/>
  <c r="F50" i="48"/>
  <c r="N48" i="48"/>
  <c r="N50" i="48"/>
  <c r="N47" i="48"/>
  <c r="H14" i="48"/>
  <c r="H8" i="48"/>
  <c r="D42" i="48"/>
  <c r="P24" i="48"/>
  <c r="P12" i="48"/>
  <c r="D21" i="48"/>
  <c r="D39" i="48"/>
  <c r="L35" i="48"/>
  <c r="I33" i="48"/>
  <c r="I32" i="48"/>
  <c r="I27" i="48"/>
  <c r="I41" i="48"/>
  <c r="I35" i="48"/>
  <c r="I39" i="48"/>
  <c r="I38" i="48"/>
  <c r="I25" i="48"/>
  <c r="I22" i="48"/>
  <c r="I15" i="48"/>
  <c r="I30" i="48"/>
  <c r="I10" i="48"/>
  <c r="I31" i="48"/>
  <c r="I13" i="48"/>
  <c r="I19" i="48"/>
  <c r="I8" i="48"/>
  <c r="I18" i="48"/>
  <c r="I16" i="48"/>
  <c r="I28" i="48"/>
  <c r="I20" i="48"/>
  <c r="I34" i="48"/>
  <c r="M33" i="48"/>
  <c r="M32" i="48"/>
  <c r="M27" i="48"/>
  <c r="M41" i="48"/>
  <c r="M35" i="48"/>
  <c r="M39" i="48"/>
  <c r="M38" i="48"/>
  <c r="M36" i="48"/>
  <c r="M40" i="48"/>
  <c r="M15" i="48"/>
  <c r="M10" i="48"/>
  <c r="M25" i="48"/>
  <c r="M21" i="48"/>
  <c r="M17" i="48"/>
  <c r="M19" i="48"/>
  <c r="M8" i="48"/>
  <c r="M18" i="48"/>
  <c r="M30" i="48"/>
  <c r="M23" i="48"/>
  <c r="M31" i="48"/>
  <c r="M13" i="48"/>
  <c r="D14" i="48"/>
  <c r="I14" i="48"/>
  <c r="E29" i="48"/>
  <c r="Q37" i="48"/>
  <c r="I11" i="48"/>
  <c r="D8" i="48"/>
  <c r="E42" i="48"/>
  <c r="P42" i="48"/>
  <c r="L24" i="48"/>
  <c r="Q24" i="48"/>
  <c r="H19" i="48"/>
  <c r="E21" i="48"/>
  <c r="Q20" i="48"/>
  <c r="E16" i="48"/>
  <c r="P41" i="48"/>
  <c r="D44" i="51"/>
  <c r="Q44" i="50"/>
  <c r="Q44" i="51" s="1"/>
  <c r="R12" i="47"/>
  <c r="R17" i="47"/>
  <c r="R22" i="47"/>
  <c r="R28" i="47"/>
  <c r="R33" i="47"/>
  <c r="R38" i="47"/>
  <c r="C41" i="48"/>
  <c r="C35" i="48"/>
  <c r="C33" i="48"/>
  <c r="C32" i="48"/>
  <c r="C27" i="48"/>
  <c r="C22" i="48"/>
  <c r="C30" i="48"/>
  <c r="C40" i="48"/>
  <c r="C31" i="48"/>
  <c r="C34" i="48"/>
  <c r="C10" i="48"/>
  <c r="C25" i="48"/>
  <c r="C16" i="48"/>
  <c r="C39" i="48"/>
  <c r="C28" i="48"/>
  <c r="C21" i="48"/>
  <c r="C15" i="48"/>
  <c r="C24" i="48"/>
  <c r="C9" i="48"/>
  <c r="C14" i="48"/>
  <c r="C36" i="48"/>
  <c r="C20" i="48"/>
  <c r="C13" i="48"/>
  <c r="G41" i="48"/>
  <c r="G35" i="48"/>
  <c r="G33" i="48"/>
  <c r="G32" i="48"/>
  <c r="G27" i="48"/>
  <c r="G22" i="48"/>
  <c r="G10" i="48"/>
  <c r="G16" i="48"/>
  <c r="G38" i="48"/>
  <c r="G31" i="48"/>
  <c r="G34" i="48"/>
  <c r="G12" i="48"/>
  <c r="G36" i="48"/>
  <c r="G23" i="48"/>
  <c r="G17" i="48"/>
  <c r="G24" i="48"/>
  <c r="G9" i="48"/>
  <c r="G14" i="48"/>
  <c r="G21" i="48"/>
  <c r="G15" i="48"/>
  <c r="K41" i="48"/>
  <c r="K35" i="48"/>
  <c r="K33" i="48"/>
  <c r="K32" i="48"/>
  <c r="K27" i="48"/>
  <c r="K22" i="48"/>
  <c r="K30" i="48"/>
  <c r="K39" i="48"/>
  <c r="K23" i="48"/>
  <c r="K31" i="48"/>
  <c r="K34" i="48"/>
  <c r="K12" i="48"/>
  <c r="K36" i="48"/>
  <c r="K16" i="48"/>
  <c r="K28" i="48"/>
  <c r="K43" i="48"/>
  <c r="K24" i="48"/>
  <c r="K9" i="48"/>
  <c r="K14" i="48"/>
  <c r="K25" i="48"/>
  <c r="K40" i="48"/>
  <c r="K38" i="48"/>
  <c r="O41" i="48"/>
  <c r="O35" i="48"/>
  <c r="O33" i="48"/>
  <c r="O32" i="48"/>
  <c r="O27" i="48"/>
  <c r="O22" i="48"/>
  <c r="O10" i="48"/>
  <c r="O16" i="48"/>
  <c r="O28" i="48"/>
  <c r="O31" i="48"/>
  <c r="O34" i="48"/>
  <c r="O12" i="48"/>
  <c r="O30" i="48"/>
  <c r="O20" i="48"/>
  <c r="O13" i="48"/>
  <c r="O24" i="48"/>
  <c r="O9" i="48"/>
  <c r="O14" i="48"/>
  <c r="O36" i="48"/>
  <c r="O39" i="48"/>
  <c r="O43" i="48"/>
  <c r="E50" i="48"/>
  <c r="E47" i="48"/>
  <c r="I50" i="48"/>
  <c r="I47" i="48"/>
  <c r="I48" i="48"/>
  <c r="M50" i="48"/>
  <c r="M47" i="48"/>
  <c r="M48" i="48"/>
  <c r="Q50" i="48"/>
  <c r="Q47" i="48"/>
  <c r="Q48" i="48"/>
  <c r="L14" i="48"/>
  <c r="Q14" i="48"/>
  <c r="G29" i="48"/>
  <c r="M29" i="48"/>
  <c r="C18" i="48"/>
  <c r="H18" i="48"/>
  <c r="D37" i="48"/>
  <c r="I37" i="48"/>
  <c r="O37" i="48"/>
  <c r="E9" i="48"/>
  <c r="P9" i="48"/>
  <c r="K11" i="48"/>
  <c r="Q11" i="48"/>
  <c r="G8" i="48"/>
  <c r="L8" i="48"/>
  <c r="C42" i="48"/>
  <c r="H42" i="48"/>
  <c r="M42" i="48"/>
  <c r="D24" i="48"/>
  <c r="I24" i="48"/>
  <c r="E26" i="48"/>
  <c r="O26" i="48"/>
  <c r="K19" i="48"/>
  <c r="P19" i="48"/>
  <c r="H12" i="48"/>
  <c r="E13" i="48"/>
  <c r="P13" i="48"/>
  <c r="L34" i="48"/>
  <c r="C43" i="48"/>
  <c r="M43" i="48"/>
  <c r="K21" i="48"/>
  <c r="Q31" i="48"/>
  <c r="M20" i="48"/>
  <c r="I23" i="48"/>
  <c r="H38" i="48"/>
  <c r="G40" i="48"/>
  <c r="P22" i="48"/>
  <c r="Q16" i="48"/>
  <c r="E25" i="48"/>
  <c r="Q30" i="48"/>
  <c r="D41" i="48"/>
  <c r="H47" i="48"/>
  <c r="J50" i="48"/>
  <c r="F36" i="48"/>
  <c r="F25" i="48"/>
  <c r="F10" i="48"/>
  <c r="F30" i="48"/>
  <c r="F16" i="48"/>
  <c r="F40" i="48"/>
  <c r="F41" i="48"/>
  <c r="F39" i="48"/>
  <c r="F23" i="48"/>
  <c r="F21" i="48"/>
  <c r="F13" i="48"/>
  <c r="J36" i="48"/>
  <c r="J25" i="48"/>
  <c r="J10" i="48"/>
  <c r="J30" i="48"/>
  <c r="J16" i="48"/>
  <c r="J40" i="48"/>
  <c r="J35" i="48"/>
  <c r="J28" i="48"/>
  <c r="J21" i="48"/>
  <c r="J13" i="48"/>
  <c r="N36" i="48"/>
  <c r="N25" i="48"/>
  <c r="N10" i="48"/>
  <c r="N30" i="48"/>
  <c r="N16" i="48"/>
  <c r="N40" i="48"/>
  <c r="N41" i="48"/>
  <c r="N22" i="48"/>
  <c r="N21" i="48"/>
  <c r="N13" i="48"/>
  <c r="C47" i="48"/>
  <c r="C50" i="48"/>
  <c r="G47" i="48"/>
  <c r="G50" i="48"/>
  <c r="K47" i="48"/>
  <c r="K50" i="48"/>
  <c r="K48" i="48"/>
  <c r="O47" i="48"/>
  <c r="O50" i="48"/>
  <c r="F37" i="48"/>
  <c r="J37" i="48"/>
  <c r="N37" i="48"/>
  <c r="F42" i="48"/>
  <c r="J42" i="48"/>
  <c r="N42" i="48"/>
  <c r="F12" i="48"/>
  <c r="N15" i="48"/>
  <c r="J34" i="48"/>
  <c r="F43" i="48"/>
  <c r="N31" i="48"/>
  <c r="J20" i="48"/>
  <c r="N23" i="48"/>
  <c r="F38" i="48"/>
  <c r="N38" i="48"/>
  <c r="J39" i="48"/>
  <c r="F27" i="48"/>
  <c r="J32" i="48"/>
  <c r="N33" i="48"/>
  <c r="I51" i="51"/>
  <c r="Q51" i="51"/>
  <c r="H52" i="48" l="1"/>
  <c r="O52" i="48"/>
  <c r="C52" i="48"/>
  <c r="G52" i="48"/>
  <c r="N52" i="48"/>
  <c r="F52" i="48"/>
  <c r="P52" i="48"/>
  <c r="R51" i="47"/>
  <c r="I52" i="48"/>
  <c r="K52" i="48"/>
  <c r="Q52" i="48"/>
  <c r="E52" i="48"/>
  <c r="D52" i="48"/>
  <c r="M52" i="48"/>
  <c r="L52" i="48"/>
  <c r="J52" i="48"/>
  <c r="P6" i="20"/>
  <c r="M45" i="48"/>
  <c r="N45" i="48"/>
  <c r="J45" i="48"/>
  <c r="F45" i="48"/>
  <c r="K45" i="48"/>
  <c r="I45" i="48"/>
  <c r="Q45" i="48"/>
  <c r="G45" i="48"/>
  <c r="D45" i="48"/>
  <c r="H45" i="48"/>
  <c r="E45" i="48"/>
  <c r="L45" i="48"/>
  <c r="O45" i="48"/>
  <c r="R44" i="47"/>
  <c r="C45" i="48"/>
  <c r="P45" i="48"/>
  <c r="C32" i="9"/>
  <c r="C31" i="9"/>
  <c r="C30" i="9"/>
  <c r="C29" i="9"/>
  <c r="C28" i="9"/>
  <c r="C27" i="9"/>
  <c r="C26" i="9"/>
  <c r="C25" i="9"/>
  <c r="C24" i="9"/>
  <c r="C23" i="9"/>
  <c r="C22" i="9"/>
  <c r="C19" i="9"/>
  <c r="C18" i="9"/>
  <c r="C17" i="9"/>
  <c r="C16" i="9"/>
  <c r="C15" i="9"/>
  <c r="C14" i="9"/>
  <c r="C13" i="9"/>
  <c r="C12" i="9"/>
  <c r="C11" i="9"/>
  <c r="C10" i="9"/>
  <c r="C9" i="9"/>
  <c r="C8" i="9"/>
  <c r="C7" i="9"/>
  <c r="R6" i="20" l="1"/>
  <c r="T6" i="20" s="1"/>
  <c r="C33" i="9"/>
  <c r="C31" i="36" l="1"/>
  <c r="G7" i="9"/>
  <c r="H7" i="9"/>
  <c r="G8" i="9"/>
  <c r="H8" i="9"/>
  <c r="G9" i="9"/>
  <c r="H9" i="9"/>
  <c r="G10" i="9"/>
  <c r="H10" i="9"/>
  <c r="G11" i="9"/>
  <c r="H11" i="9"/>
  <c r="G12" i="9"/>
  <c r="H12" i="9"/>
  <c r="G13" i="9"/>
  <c r="H13" i="9"/>
  <c r="G14" i="9"/>
  <c r="H14" i="9"/>
  <c r="G15" i="9"/>
  <c r="H15" i="9"/>
  <c r="G16" i="9"/>
  <c r="H16" i="9"/>
  <c r="G17" i="9"/>
  <c r="H17" i="9"/>
  <c r="G18" i="9"/>
  <c r="H18" i="9"/>
  <c r="G19" i="9"/>
  <c r="H19" i="9"/>
  <c r="G22" i="9"/>
  <c r="H22" i="9"/>
  <c r="G23" i="9"/>
  <c r="H23" i="9"/>
  <c r="G24" i="9"/>
  <c r="H24" i="9"/>
  <c r="G25" i="9"/>
  <c r="H25" i="9"/>
  <c r="G26" i="9"/>
  <c r="H26" i="9"/>
  <c r="G27" i="9"/>
  <c r="H27" i="9"/>
  <c r="G28" i="9"/>
  <c r="H28" i="9"/>
  <c r="G29" i="9"/>
  <c r="H29" i="9"/>
  <c r="G30" i="9"/>
  <c r="H30" i="9"/>
  <c r="G31" i="9"/>
  <c r="H31" i="9"/>
  <c r="G32" i="9"/>
  <c r="H32" i="9"/>
  <c r="H33" i="9" l="1"/>
  <c r="G33" i="9"/>
  <c r="G31" i="36" l="1"/>
  <c r="H31" i="36"/>
  <c r="C32" i="5"/>
  <c r="Q32" i="5"/>
  <c r="W7" i="20" l="1"/>
  <c r="X7" i="20" s="1"/>
  <c r="W8" i="20"/>
  <c r="X8" i="20" s="1"/>
  <c r="W9" i="20"/>
  <c r="X9" i="20" s="1"/>
  <c r="W10" i="20"/>
  <c r="X10" i="20" s="1"/>
  <c r="W11" i="20"/>
  <c r="X11" i="20" s="1"/>
  <c r="W12" i="20"/>
  <c r="X12" i="20" s="1"/>
  <c r="W13" i="20"/>
  <c r="X13" i="20" s="1"/>
  <c r="W14" i="20"/>
  <c r="X14" i="20" s="1"/>
  <c r="W15" i="20"/>
  <c r="X15" i="20" s="1"/>
  <c r="W16" i="20"/>
  <c r="X16" i="20" s="1"/>
  <c r="W17" i="20"/>
  <c r="X17" i="20" s="1"/>
  <c r="W18" i="20"/>
  <c r="X18" i="20" s="1"/>
  <c r="W19" i="20"/>
  <c r="X19" i="20" s="1"/>
  <c r="W20" i="20"/>
  <c r="X20" i="20" s="1"/>
  <c r="W21" i="20"/>
  <c r="X21" i="20" s="1"/>
  <c r="W22" i="20"/>
  <c r="X22" i="20" s="1"/>
  <c r="W23" i="20"/>
  <c r="X23" i="20" s="1"/>
  <c r="W24" i="20"/>
  <c r="X24" i="20" s="1"/>
  <c r="W25" i="20"/>
  <c r="X25" i="20" s="1"/>
  <c r="W26" i="20"/>
  <c r="X26" i="20" s="1"/>
  <c r="W27" i="20"/>
  <c r="X27" i="20" s="1"/>
  <c r="W28" i="20"/>
  <c r="X28" i="20" s="1"/>
  <c r="W29" i="20"/>
  <c r="X29" i="20" s="1"/>
  <c r="W30" i="20"/>
  <c r="X30" i="20" s="1"/>
  <c r="W31" i="20"/>
  <c r="X31" i="20" s="1"/>
  <c r="W32" i="20"/>
  <c r="X32" i="20" s="1"/>
  <c r="W33" i="20"/>
  <c r="X33" i="20" s="1"/>
  <c r="W34" i="20"/>
  <c r="X34" i="20" s="1"/>
  <c r="W35" i="20"/>
  <c r="X35" i="20" s="1"/>
  <c r="W36" i="20"/>
  <c r="X36" i="20" s="1"/>
  <c r="W37" i="20"/>
  <c r="X37" i="20" s="1"/>
  <c r="W38" i="20"/>
  <c r="X38" i="20" s="1"/>
  <c r="W39" i="20"/>
  <c r="X39" i="20" s="1"/>
  <c r="C15" i="36" l="1"/>
  <c r="C28" i="36"/>
  <c r="C20" i="36"/>
  <c r="C30" i="36"/>
  <c r="C10" i="36"/>
  <c r="C29" i="36"/>
  <c r="C21" i="36"/>
  <c r="C13" i="36"/>
  <c r="C17" i="36"/>
  <c r="C25" i="36"/>
  <c r="C12" i="36"/>
  <c r="C11" i="36"/>
  <c r="C22" i="36"/>
  <c r="C14" i="36"/>
  <c r="C7" i="36"/>
  <c r="C8" i="36"/>
  <c r="C23" i="36"/>
  <c r="C19" i="36"/>
  <c r="C24" i="36"/>
  <c r="C26" i="36"/>
  <c r="C9" i="36"/>
  <c r="C27" i="36"/>
  <c r="C6" i="36"/>
  <c r="C16" i="36"/>
  <c r="C18" i="36"/>
  <c r="O7" i="20"/>
  <c r="O8" i="20"/>
  <c r="O9" i="20"/>
  <c r="O10" i="20"/>
  <c r="O11" i="20"/>
  <c r="O12" i="20"/>
  <c r="O13" i="20"/>
  <c r="O14" i="20"/>
  <c r="O15" i="20"/>
  <c r="O16" i="20"/>
  <c r="O17" i="20"/>
  <c r="O18" i="20"/>
  <c r="O19" i="20"/>
  <c r="O20" i="20"/>
  <c r="O21" i="20"/>
  <c r="O22" i="20"/>
  <c r="O23" i="20"/>
  <c r="O24" i="20"/>
  <c r="O25" i="20"/>
  <c r="O26" i="20"/>
  <c r="O27" i="20"/>
  <c r="O28" i="20"/>
  <c r="O29" i="20"/>
  <c r="O30" i="20"/>
  <c r="O31" i="20"/>
  <c r="O32" i="20"/>
  <c r="O33" i="20"/>
  <c r="O34" i="20"/>
  <c r="O35" i="20"/>
  <c r="O36" i="20"/>
  <c r="O37" i="20"/>
  <c r="O38" i="20"/>
  <c r="O39" i="20"/>
  <c r="C32" i="36" l="1"/>
  <c r="S39" i="20"/>
  <c r="S35" i="20"/>
  <c r="S31" i="20"/>
  <c r="S27" i="20"/>
  <c r="S23" i="20"/>
  <c r="S19" i="20"/>
  <c r="S15" i="20"/>
  <c r="S11" i="20"/>
  <c r="S7" i="20"/>
  <c r="S34" i="20"/>
  <c r="S22" i="20"/>
  <c r="S10" i="20"/>
  <c r="S38" i="20"/>
  <c r="S30" i="20"/>
  <c r="S26" i="20"/>
  <c r="S18" i="20"/>
  <c r="S14" i="20"/>
  <c r="S33" i="20"/>
  <c r="S25" i="20"/>
  <c r="S17" i="20"/>
  <c r="S36" i="20"/>
  <c r="S28" i="20"/>
  <c r="S20" i="20"/>
  <c r="S12" i="20"/>
  <c r="S9" i="20"/>
  <c r="S37" i="20"/>
  <c r="S29" i="20"/>
  <c r="S21" i="20"/>
  <c r="S13" i="20"/>
  <c r="S32" i="20"/>
  <c r="S24" i="20"/>
  <c r="S16" i="20"/>
  <c r="S8" i="20"/>
  <c r="Q36" i="8" l="1"/>
  <c r="P36" i="8"/>
  <c r="O36" i="8"/>
  <c r="N36" i="8"/>
  <c r="M36" i="8"/>
  <c r="L36" i="8"/>
  <c r="K36" i="8"/>
  <c r="J36" i="8"/>
  <c r="I36" i="8"/>
  <c r="H36" i="8"/>
  <c r="F36" i="8"/>
  <c r="E36" i="8"/>
  <c r="D36" i="8"/>
  <c r="C36" i="8"/>
  <c r="Q35" i="8"/>
  <c r="P35" i="8"/>
  <c r="O35" i="8"/>
  <c r="N35" i="8"/>
  <c r="M35" i="8"/>
  <c r="L35" i="8"/>
  <c r="K35" i="8"/>
  <c r="J35" i="8"/>
  <c r="I35" i="8"/>
  <c r="H35" i="8"/>
  <c r="F35" i="8"/>
  <c r="E35" i="8"/>
  <c r="D35" i="8"/>
  <c r="C35" i="8"/>
  <c r="Q34" i="8"/>
  <c r="P34" i="8"/>
  <c r="O34" i="8"/>
  <c r="N34" i="8"/>
  <c r="M34" i="8"/>
  <c r="L34" i="8"/>
  <c r="K34" i="8"/>
  <c r="J34" i="8"/>
  <c r="I34" i="8"/>
  <c r="H34" i="8"/>
  <c r="F34" i="8"/>
  <c r="E34" i="8"/>
  <c r="D34" i="8"/>
  <c r="C34" i="8"/>
  <c r="N7" i="20" l="1"/>
  <c r="N8" i="20"/>
  <c r="N9" i="20"/>
  <c r="N10" i="20"/>
  <c r="N11" i="20"/>
  <c r="N12" i="20"/>
  <c r="N13" i="20"/>
  <c r="N14" i="20"/>
  <c r="N15" i="20"/>
  <c r="N16" i="20"/>
  <c r="N17" i="20"/>
  <c r="N18" i="20"/>
  <c r="N19" i="20"/>
  <c r="N20" i="20"/>
  <c r="N21" i="20"/>
  <c r="N22" i="20"/>
  <c r="N23" i="20"/>
  <c r="N24" i="20"/>
  <c r="N25" i="20"/>
  <c r="N26" i="20"/>
  <c r="N27" i="20"/>
  <c r="N28" i="20"/>
  <c r="N29" i="20"/>
  <c r="N30" i="20"/>
  <c r="N31" i="20"/>
  <c r="N32" i="20"/>
  <c r="N33" i="20"/>
  <c r="N34" i="20"/>
  <c r="N35" i="20"/>
  <c r="N36" i="20"/>
  <c r="N37" i="20"/>
  <c r="N38" i="20"/>
  <c r="N39" i="20"/>
  <c r="R39" i="20" l="1"/>
  <c r="T39" i="20" s="1"/>
  <c r="R35" i="20"/>
  <c r="T35" i="20" s="1"/>
  <c r="R31" i="20"/>
  <c r="T31" i="20" s="1"/>
  <c r="R27" i="20"/>
  <c r="T27" i="20" s="1"/>
  <c r="R23" i="20"/>
  <c r="T23" i="20" s="1"/>
  <c r="R19" i="20"/>
  <c r="T19" i="20" s="1"/>
  <c r="R15" i="20"/>
  <c r="T15" i="20" s="1"/>
  <c r="R11" i="20"/>
  <c r="T11" i="20" s="1"/>
  <c r="R7" i="20"/>
  <c r="T7" i="20" s="1"/>
  <c r="R36" i="20"/>
  <c r="T36" i="20" s="1"/>
  <c r="R32" i="20"/>
  <c r="T32" i="20" s="1"/>
  <c r="R28" i="20"/>
  <c r="T28" i="20" s="1"/>
  <c r="R24" i="20"/>
  <c r="T24" i="20" s="1"/>
  <c r="R20" i="20"/>
  <c r="T20" i="20" s="1"/>
  <c r="R16" i="20"/>
  <c r="T16" i="20" s="1"/>
  <c r="R12" i="20"/>
  <c r="T12" i="20" s="1"/>
  <c r="R8" i="20"/>
  <c r="T8" i="20" s="1"/>
  <c r="R38" i="20"/>
  <c r="T38" i="20" s="1"/>
  <c r="R34" i="20"/>
  <c r="T34" i="20" s="1"/>
  <c r="R30" i="20"/>
  <c r="T30" i="20" s="1"/>
  <c r="R26" i="20"/>
  <c r="T26" i="20" s="1"/>
  <c r="R22" i="20"/>
  <c r="T22" i="20" s="1"/>
  <c r="R18" i="20"/>
  <c r="T18" i="20" s="1"/>
  <c r="R14" i="20"/>
  <c r="T14" i="20" s="1"/>
  <c r="R10" i="20"/>
  <c r="T10" i="20" s="1"/>
  <c r="R37" i="20"/>
  <c r="T37" i="20" s="1"/>
  <c r="R33" i="20"/>
  <c r="T33" i="20" s="1"/>
  <c r="R29" i="20"/>
  <c r="T29" i="20" s="1"/>
  <c r="R25" i="20"/>
  <c r="T25" i="20" s="1"/>
  <c r="R21" i="20"/>
  <c r="T21" i="20" s="1"/>
  <c r="R17" i="20"/>
  <c r="T17" i="20" s="1"/>
  <c r="R13" i="20"/>
  <c r="T13" i="20" s="1"/>
  <c r="R9" i="20"/>
  <c r="T9" i="20" s="1"/>
  <c r="G36" i="8" l="1"/>
  <c r="G35" i="8"/>
  <c r="G34" i="8"/>
  <c r="G37" i="45" l="1"/>
  <c r="Q37" i="46"/>
  <c r="P37" i="46"/>
  <c r="O37" i="46"/>
  <c r="N37" i="46"/>
  <c r="M37" i="46"/>
  <c r="L37" i="46"/>
  <c r="K37" i="46"/>
  <c r="J37" i="46"/>
  <c r="I37" i="46"/>
  <c r="H37" i="46"/>
  <c r="G37" i="46"/>
  <c r="F37" i="46"/>
  <c r="E37" i="46"/>
  <c r="D37" i="46"/>
  <c r="C37" i="46"/>
  <c r="Q32" i="46"/>
  <c r="P32" i="46"/>
  <c r="O32" i="46"/>
  <c r="N32" i="46"/>
  <c r="M32" i="46"/>
  <c r="L32" i="46"/>
  <c r="K32" i="46"/>
  <c r="J32" i="46"/>
  <c r="I32" i="46"/>
  <c r="H32" i="46"/>
  <c r="G32" i="46"/>
  <c r="F32" i="46"/>
  <c r="E32" i="46"/>
  <c r="D32" i="46"/>
  <c r="C32" i="46"/>
  <c r="Q37" i="45"/>
  <c r="P37" i="45"/>
  <c r="O37" i="45"/>
  <c r="N37" i="45"/>
  <c r="M37" i="45"/>
  <c r="L37" i="45"/>
  <c r="K37" i="45"/>
  <c r="J37" i="45"/>
  <c r="I37" i="45"/>
  <c r="H37" i="45"/>
  <c r="F37" i="45"/>
  <c r="E37" i="45"/>
  <c r="D37" i="45"/>
  <c r="C37" i="45"/>
  <c r="Q37" i="43"/>
  <c r="P37" i="43"/>
  <c r="O37" i="43"/>
  <c r="N37" i="43"/>
  <c r="M37" i="43"/>
  <c r="L37" i="43"/>
  <c r="K37" i="43"/>
  <c r="J37" i="43"/>
  <c r="I37" i="43"/>
  <c r="H37" i="43"/>
  <c r="G37" i="43"/>
  <c r="F37" i="43"/>
  <c r="E37" i="43"/>
  <c r="D37" i="43"/>
  <c r="C37" i="43"/>
  <c r="Q32" i="43"/>
  <c r="P32" i="43"/>
  <c r="O32" i="43"/>
  <c r="N32" i="43"/>
  <c r="M32" i="43"/>
  <c r="L32" i="43"/>
  <c r="K32" i="43"/>
  <c r="J32" i="43"/>
  <c r="I32" i="43"/>
  <c r="H32" i="43"/>
  <c r="G32" i="43"/>
  <c r="F32" i="43"/>
  <c r="E32" i="43"/>
  <c r="D32" i="43"/>
  <c r="C32" i="43"/>
  <c r="Q37" i="41"/>
  <c r="P37" i="41"/>
  <c r="O37" i="41"/>
  <c r="N37" i="41"/>
  <c r="M37" i="41"/>
  <c r="L37" i="41"/>
  <c r="K37" i="41"/>
  <c r="J37" i="41"/>
  <c r="I37" i="41"/>
  <c r="H37" i="41"/>
  <c r="G37" i="41"/>
  <c r="F37" i="41"/>
  <c r="E37" i="41"/>
  <c r="D37" i="41"/>
  <c r="C37" i="41"/>
  <c r="H15" i="36" l="1"/>
  <c r="H10" i="36"/>
  <c r="H17" i="36"/>
  <c r="H22" i="36"/>
  <c r="H23" i="36"/>
  <c r="H9" i="36"/>
  <c r="H6" i="36"/>
  <c r="H18" i="36"/>
  <c r="H28" i="36"/>
  <c r="H30" i="36"/>
  <c r="H29" i="36"/>
  <c r="H13" i="36"/>
  <c r="H25" i="36"/>
  <c r="H11" i="36"/>
  <c r="H14" i="36"/>
  <c r="H8" i="36"/>
  <c r="H19" i="36"/>
  <c r="H26" i="36"/>
  <c r="H27" i="36"/>
  <c r="H20" i="36"/>
  <c r="H21" i="36"/>
  <c r="H12" i="36"/>
  <c r="H7" i="36"/>
  <c r="H24" i="36"/>
  <c r="H16" i="36"/>
  <c r="G15" i="36"/>
  <c r="G28" i="36"/>
  <c r="G20" i="36"/>
  <c r="G30" i="36"/>
  <c r="G10" i="36"/>
  <c r="G29" i="36"/>
  <c r="G21" i="36"/>
  <c r="G13" i="36"/>
  <c r="G17" i="36"/>
  <c r="G25" i="36"/>
  <c r="G12" i="36"/>
  <c r="G11" i="36"/>
  <c r="G22" i="36"/>
  <c r="G14" i="36"/>
  <c r="G7" i="36"/>
  <c r="G8" i="36"/>
  <c r="G23" i="36"/>
  <c r="G19" i="36"/>
  <c r="G24" i="36"/>
  <c r="G26" i="36"/>
  <c r="G9" i="36"/>
  <c r="G27" i="36"/>
  <c r="G6" i="36"/>
  <c r="G16" i="36"/>
  <c r="G18" i="36"/>
  <c r="H32" i="36" l="1"/>
  <c r="G32" i="36"/>
  <c r="F37" i="5"/>
  <c r="J37" i="5"/>
  <c r="N37" i="5"/>
  <c r="E37" i="6"/>
  <c r="I37" i="6"/>
  <c r="M37" i="6"/>
  <c r="Q37" i="6"/>
  <c r="D37" i="7"/>
  <c r="H37" i="7"/>
  <c r="L37" i="7"/>
  <c r="P37" i="7"/>
  <c r="F32" i="5"/>
  <c r="O32" i="5"/>
  <c r="L32" i="5"/>
  <c r="G37" i="5"/>
  <c r="O37" i="5"/>
  <c r="J37" i="6"/>
  <c r="I37" i="7"/>
  <c r="M37" i="7"/>
  <c r="I32" i="5"/>
  <c r="M32" i="5"/>
  <c r="K32" i="5"/>
  <c r="H32" i="5"/>
  <c r="P32" i="5"/>
  <c r="C37" i="5"/>
  <c r="K37" i="5"/>
  <c r="F37" i="6"/>
  <c r="N37" i="6"/>
  <c r="E37" i="7"/>
  <c r="Q37" i="7"/>
  <c r="E32" i="5"/>
  <c r="J32" i="5"/>
  <c r="N32" i="5"/>
  <c r="D37" i="5"/>
  <c r="H37" i="5"/>
  <c r="L37" i="5"/>
  <c r="P37" i="5"/>
  <c r="C37" i="6"/>
  <c r="G37" i="6"/>
  <c r="K37" i="6"/>
  <c r="O37" i="6"/>
  <c r="F37" i="7"/>
  <c r="J37" i="7"/>
  <c r="N37" i="7"/>
  <c r="E37" i="5"/>
  <c r="I37" i="5"/>
  <c r="M37" i="5"/>
  <c r="Q37" i="5"/>
  <c r="D37" i="6"/>
  <c r="H37" i="6"/>
  <c r="L37" i="6"/>
  <c r="P37" i="6"/>
  <c r="C37" i="7"/>
  <c r="G37" i="7"/>
  <c r="K37" i="7"/>
  <c r="O37" i="7"/>
  <c r="D32" i="5"/>
  <c r="G32" i="5" l="1"/>
  <c r="L37" i="8" l="1"/>
  <c r="N37" i="8"/>
  <c r="P37" i="8"/>
  <c r="Q37" i="8"/>
  <c r="E37" i="8"/>
  <c r="I37" i="8"/>
  <c r="D37" i="8"/>
  <c r="K37" i="8"/>
  <c r="F37" i="8"/>
  <c r="M37" i="8"/>
  <c r="H37" i="8"/>
  <c r="O37" i="8"/>
  <c r="J37" i="8"/>
  <c r="G37" i="8" l="1"/>
  <c r="C37" i="8" l="1"/>
  <c r="D37" i="4" l="1"/>
  <c r="E37" i="4"/>
  <c r="F37" i="4"/>
  <c r="G37" i="4"/>
  <c r="H37" i="4"/>
  <c r="I37" i="4"/>
  <c r="J37" i="4"/>
  <c r="K37" i="4"/>
  <c r="L37" i="4"/>
  <c r="M37" i="4"/>
  <c r="N37" i="4"/>
  <c r="O37" i="4"/>
  <c r="P37" i="4"/>
  <c r="C37" i="4"/>
  <c r="C32" i="4"/>
  <c r="D32" i="4"/>
  <c r="E32" i="4"/>
  <c r="F32" i="4"/>
  <c r="G32" i="4"/>
  <c r="H32" i="4"/>
  <c r="I32" i="4"/>
  <c r="J32" i="4"/>
  <c r="K32" i="4"/>
  <c r="L32" i="4"/>
  <c r="M32" i="4"/>
  <c r="N32" i="4"/>
  <c r="O32" i="4"/>
  <c r="P32" i="4"/>
  <c r="Q32" i="4"/>
  <c r="Q38" i="4" s="1"/>
  <c r="J38" i="9"/>
  <c r="I38" i="9"/>
  <c r="H38" i="9"/>
  <c r="G38" i="9"/>
  <c r="F38" i="9"/>
  <c r="E38" i="9"/>
  <c r="D38" i="9"/>
  <c r="C38" i="9"/>
  <c r="K37" i="9" l="1"/>
  <c r="K35" i="9"/>
  <c r="K36" i="9"/>
  <c r="C38" i="4"/>
  <c r="G34" i="36"/>
  <c r="G35" i="36"/>
  <c r="G36" i="36"/>
  <c r="D35" i="36"/>
  <c r="D34" i="36"/>
  <c r="D36" i="36"/>
  <c r="H34" i="36"/>
  <c r="H36" i="36"/>
  <c r="H35" i="36"/>
  <c r="E34" i="36"/>
  <c r="E36" i="36"/>
  <c r="E35" i="36"/>
  <c r="F34" i="36"/>
  <c r="F35" i="36"/>
  <c r="F36" i="36"/>
  <c r="J36" i="36"/>
  <c r="J34" i="36"/>
  <c r="J35" i="36"/>
  <c r="C34" i="36"/>
  <c r="C35" i="36"/>
  <c r="C36" i="36"/>
  <c r="I34" i="36"/>
  <c r="I35" i="36"/>
  <c r="I36" i="36"/>
  <c r="K38" i="4"/>
  <c r="G38" i="4"/>
  <c r="D38" i="4"/>
  <c r="O38" i="4"/>
  <c r="J38" i="4"/>
  <c r="P38" i="4"/>
  <c r="I38" i="4"/>
  <c r="N38" i="4"/>
  <c r="H38" i="4"/>
  <c r="F38" i="4"/>
  <c r="L38" i="4"/>
  <c r="M38" i="4"/>
  <c r="E38" i="4"/>
  <c r="I37" i="36" l="1"/>
  <c r="J37" i="36"/>
  <c r="H37" i="36"/>
  <c r="F37" i="36"/>
  <c r="G37" i="36"/>
  <c r="D37" i="36"/>
  <c r="E37" i="36"/>
  <c r="C37" i="36"/>
  <c r="K38" i="9"/>
  <c r="F32" i="9"/>
  <c r="F31" i="9"/>
  <c r="F30" i="9"/>
  <c r="F29" i="9"/>
  <c r="F28" i="9"/>
  <c r="F27" i="9"/>
  <c r="F26" i="9"/>
  <c r="F25" i="9"/>
  <c r="F24" i="9"/>
  <c r="F23" i="9"/>
  <c r="F22" i="9"/>
  <c r="F19" i="9"/>
  <c r="F18" i="9"/>
  <c r="F17" i="9"/>
  <c r="F16" i="9"/>
  <c r="F15" i="9"/>
  <c r="F14" i="9"/>
  <c r="F13" i="9"/>
  <c r="F12" i="9"/>
  <c r="F11" i="9"/>
  <c r="F10" i="9"/>
  <c r="F9" i="9"/>
  <c r="F8" i="9"/>
  <c r="I32" i="9"/>
  <c r="I31" i="9"/>
  <c r="I30" i="9"/>
  <c r="I29" i="9"/>
  <c r="I28" i="9"/>
  <c r="I27" i="9"/>
  <c r="I26" i="9"/>
  <c r="I25" i="9"/>
  <c r="I24" i="9"/>
  <c r="I23" i="9"/>
  <c r="I22" i="9"/>
  <c r="I19" i="9"/>
  <c r="I18" i="9"/>
  <c r="I17" i="9"/>
  <c r="I16" i="9"/>
  <c r="I15" i="9"/>
  <c r="I14" i="9"/>
  <c r="I13" i="9"/>
  <c r="I12" i="9"/>
  <c r="I11" i="9"/>
  <c r="I10" i="9"/>
  <c r="I9" i="9"/>
  <c r="I8" i="9"/>
  <c r="E32" i="9"/>
  <c r="E31" i="9"/>
  <c r="E30" i="9"/>
  <c r="E29" i="9"/>
  <c r="E28" i="9"/>
  <c r="E27" i="9"/>
  <c r="E26" i="9"/>
  <c r="E25" i="9"/>
  <c r="E24" i="9"/>
  <c r="E23" i="9"/>
  <c r="E22" i="9"/>
  <c r="E19" i="9"/>
  <c r="E18" i="9"/>
  <c r="E17" i="9"/>
  <c r="E16" i="9"/>
  <c r="E15" i="9"/>
  <c r="E14" i="9"/>
  <c r="E13" i="9"/>
  <c r="E12" i="9"/>
  <c r="E11" i="9"/>
  <c r="E10" i="9"/>
  <c r="E9" i="9"/>
  <c r="E8" i="9"/>
  <c r="H32" i="6" l="1"/>
  <c r="H8" i="8"/>
  <c r="L8" i="8"/>
  <c r="P8" i="8"/>
  <c r="E9" i="8"/>
  <c r="I9" i="8"/>
  <c r="M9" i="8"/>
  <c r="Q9" i="8"/>
  <c r="F10" i="8"/>
  <c r="J10" i="8"/>
  <c r="N10" i="8"/>
  <c r="C11" i="8"/>
  <c r="G11" i="8"/>
  <c r="K11" i="8"/>
  <c r="O11" i="8"/>
  <c r="H12" i="8"/>
  <c r="L12" i="8"/>
  <c r="P12" i="8"/>
  <c r="E13" i="8"/>
  <c r="I13" i="8"/>
  <c r="M13" i="8"/>
  <c r="Q13" i="8"/>
  <c r="F14" i="8"/>
  <c r="J14" i="8"/>
  <c r="N14" i="8"/>
  <c r="C15" i="8"/>
  <c r="G15" i="8"/>
  <c r="K15" i="8"/>
  <c r="O15" i="8"/>
  <c r="H16" i="8"/>
  <c r="L16" i="8"/>
  <c r="P16" i="8"/>
  <c r="E17" i="8"/>
  <c r="I17" i="8"/>
  <c r="M17" i="8"/>
  <c r="Q17" i="8"/>
  <c r="F18" i="8"/>
  <c r="J18" i="8"/>
  <c r="N18" i="8"/>
  <c r="C20" i="8"/>
  <c r="G20" i="8"/>
  <c r="K20" i="8"/>
  <c r="O20" i="8"/>
  <c r="H21" i="8"/>
  <c r="L21" i="8"/>
  <c r="P21" i="8"/>
  <c r="E22" i="8"/>
  <c r="I22" i="8"/>
  <c r="M22" i="8"/>
  <c r="Q22" i="8"/>
  <c r="F23" i="8"/>
  <c r="J23" i="8"/>
  <c r="N23" i="8"/>
  <c r="C24" i="8"/>
  <c r="G24" i="8"/>
  <c r="K24" i="8"/>
  <c r="O24" i="8"/>
  <c r="H25" i="8"/>
  <c r="L25" i="8"/>
  <c r="P25" i="8"/>
  <c r="E26" i="8"/>
  <c r="I26" i="8"/>
  <c r="M26" i="8"/>
  <c r="Q26" i="8"/>
  <c r="F27" i="8"/>
  <c r="J27" i="8"/>
  <c r="N27" i="8"/>
  <c r="C28" i="8"/>
  <c r="G28" i="8"/>
  <c r="K28" i="8"/>
  <c r="O28" i="8"/>
  <c r="H29" i="8"/>
  <c r="L29" i="8"/>
  <c r="P29" i="8"/>
  <c r="E30" i="8"/>
  <c r="I30" i="8"/>
  <c r="M30" i="8"/>
  <c r="Q30" i="8"/>
  <c r="F31" i="8"/>
  <c r="J31" i="8"/>
  <c r="N31" i="8"/>
  <c r="E32" i="45"/>
  <c r="Q32" i="45"/>
  <c r="E32" i="6"/>
  <c r="G30" i="8"/>
  <c r="N32" i="6"/>
  <c r="I32" i="45"/>
  <c r="M32" i="45"/>
  <c r="K32" i="6"/>
  <c r="P7" i="8"/>
  <c r="E8" i="8"/>
  <c r="I8" i="8"/>
  <c r="M8" i="8"/>
  <c r="Q8" i="8"/>
  <c r="F9" i="8"/>
  <c r="J9" i="8"/>
  <c r="N9" i="8"/>
  <c r="C10" i="8"/>
  <c r="G10" i="8"/>
  <c r="K10" i="8"/>
  <c r="O10" i="8"/>
  <c r="H11" i="8"/>
  <c r="L11" i="8"/>
  <c r="P11" i="8"/>
  <c r="E12" i="8"/>
  <c r="I12" i="8"/>
  <c r="M12" i="8"/>
  <c r="Q12" i="8"/>
  <c r="F13" i="8"/>
  <c r="J13" i="8"/>
  <c r="N13" i="8"/>
  <c r="C14" i="8"/>
  <c r="G14" i="8"/>
  <c r="K14" i="8"/>
  <c r="O14" i="8"/>
  <c r="H15" i="8"/>
  <c r="L15" i="8"/>
  <c r="P15" i="8"/>
  <c r="E16" i="8"/>
  <c r="I16" i="8"/>
  <c r="M16" i="8"/>
  <c r="Q16" i="8"/>
  <c r="F17" i="8"/>
  <c r="J17" i="8"/>
  <c r="N17" i="8"/>
  <c r="C18" i="8"/>
  <c r="G18" i="8"/>
  <c r="K18" i="8"/>
  <c r="O18" i="8"/>
  <c r="H20" i="8"/>
  <c r="L20" i="8"/>
  <c r="P20" i="8"/>
  <c r="E21" i="8"/>
  <c r="I21" i="8"/>
  <c r="M21" i="8"/>
  <c r="Q21" i="8"/>
  <c r="F22" i="8"/>
  <c r="J22" i="8"/>
  <c r="N22" i="8"/>
  <c r="C23" i="8"/>
  <c r="G23" i="8"/>
  <c r="K23" i="8"/>
  <c r="O23" i="8"/>
  <c r="H24" i="8"/>
  <c r="L24" i="8"/>
  <c r="P24" i="8"/>
  <c r="E25" i="8"/>
  <c r="I25" i="8"/>
  <c r="M25" i="8"/>
  <c r="Q25" i="8"/>
  <c r="F26" i="8"/>
  <c r="J26" i="8"/>
  <c r="N26" i="8"/>
  <c r="C27" i="8"/>
  <c r="G27" i="8"/>
  <c r="K27" i="8"/>
  <c r="O27" i="8"/>
  <c r="H28" i="8"/>
  <c r="L28" i="8"/>
  <c r="P28" i="8"/>
  <c r="E29" i="8"/>
  <c r="I29" i="8"/>
  <c r="M29" i="8"/>
  <c r="Q29" i="8"/>
  <c r="F30" i="8"/>
  <c r="J30" i="8"/>
  <c r="N30" i="8"/>
  <c r="C31" i="8"/>
  <c r="G31" i="8"/>
  <c r="K31" i="8"/>
  <c r="O31" i="8"/>
  <c r="L32" i="7"/>
  <c r="P32" i="7"/>
  <c r="E7" i="8"/>
  <c r="I7" i="8"/>
  <c r="M7" i="8"/>
  <c r="Q7" i="8"/>
  <c r="F8" i="8"/>
  <c r="J8" i="8"/>
  <c r="N8" i="8"/>
  <c r="C9" i="8"/>
  <c r="G9" i="8"/>
  <c r="K9" i="8"/>
  <c r="O9" i="8"/>
  <c r="H10" i="8"/>
  <c r="L10" i="8"/>
  <c r="P10" i="8"/>
  <c r="E11" i="8"/>
  <c r="I11" i="8"/>
  <c r="M11" i="8"/>
  <c r="Q11" i="8"/>
  <c r="F12" i="8"/>
  <c r="J12" i="8"/>
  <c r="N12" i="8"/>
  <c r="C13" i="8"/>
  <c r="G13" i="8"/>
  <c r="K13" i="8"/>
  <c r="O13" i="8"/>
  <c r="H14" i="8"/>
  <c r="L14" i="8"/>
  <c r="P14" i="8"/>
  <c r="E15" i="8"/>
  <c r="I15" i="8"/>
  <c r="M15" i="8"/>
  <c r="Q15" i="8"/>
  <c r="F16" i="8"/>
  <c r="J16" i="8"/>
  <c r="N16" i="8"/>
  <c r="C17" i="8"/>
  <c r="G17" i="8"/>
  <c r="K17" i="8"/>
  <c r="O17" i="8"/>
  <c r="H18" i="8"/>
  <c r="L18" i="8"/>
  <c r="P18" i="8"/>
  <c r="E20" i="8"/>
  <c r="I20" i="8"/>
  <c r="M20" i="8"/>
  <c r="Q20" i="8"/>
  <c r="F21" i="8"/>
  <c r="J21" i="8"/>
  <c r="N21" i="8"/>
  <c r="C22" i="8"/>
  <c r="G22" i="8"/>
  <c r="K22" i="8"/>
  <c r="O22" i="8"/>
  <c r="H23" i="8"/>
  <c r="L23" i="8"/>
  <c r="P23" i="8"/>
  <c r="E24" i="8"/>
  <c r="I24" i="8"/>
  <c r="M24" i="8"/>
  <c r="Q24" i="8"/>
  <c r="F25" i="8"/>
  <c r="J25" i="8"/>
  <c r="N25" i="8"/>
  <c r="C26" i="8"/>
  <c r="G26" i="8"/>
  <c r="K26" i="8"/>
  <c r="O26" i="8"/>
  <c r="H27" i="8"/>
  <c r="L27" i="8"/>
  <c r="P27" i="8"/>
  <c r="E28" i="8"/>
  <c r="I28" i="8"/>
  <c r="M28" i="8"/>
  <c r="Q28" i="8"/>
  <c r="F29" i="8"/>
  <c r="J29" i="8"/>
  <c r="N29" i="8"/>
  <c r="C30" i="8"/>
  <c r="K30" i="8"/>
  <c r="O30" i="8"/>
  <c r="H31" i="8"/>
  <c r="L31" i="8"/>
  <c r="P31" i="8"/>
  <c r="E32" i="7"/>
  <c r="I32" i="7"/>
  <c r="K8" i="8"/>
  <c r="O8" i="8"/>
  <c r="H9" i="8"/>
  <c r="L9" i="8"/>
  <c r="P9" i="8"/>
  <c r="E10" i="8"/>
  <c r="I10" i="8"/>
  <c r="M10" i="8"/>
  <c r="Q10" i="8"/>
  <c r="F11" i="8"/>
  <c r="J11" i="8"/>
  <c r="N11" i="8"/>
  <c r="C12" i="8"/>
  <c r="G12" i="8"/>
  <c r="K12" i="8"/>
  <c r="O12" i="8"/>
  <c r="H13" i="8"/>
  <c r="L13" i="8"/>
  <c r="P13" i="8"/>
  <c r="E14" i="8"/>
  <c r="I14" i="8"/>
  <c r="M14" i="8"/>
  <c r="Q14" i="8"/>
  <c r="F15" i="8"/>
  <c r="J15" i="8"/>
  <c r="N15" i="8"/>
  <c r="C16" i="8"/>
  <c r="G16" i="8"/>
  <c r="K16" i="8"/>
  <c r="O16" i="8"/>
  <c r="H17" i="8"/>
  <c r="L17" i="8"/>
  <c r="P17" i="8"/>
  <c r="E18" i="8"/>
  <c r="I18" i="8"/>
  <c r="M18" i="8"/>
  <c r="Q18" i="8"/>
  <c r="F20" i="8"/>
  <c r="J20" i="8"/>
  <c r="N20" i="8"/>
  <c r="C21" i="8"/>
  <c r="G21" i="8"/>
  <c r="K21" i="8"/>
  <c r="O21" i="8"/>
  <c r="H22" i="8"/>
  <c r="L22" i="8"/>
  <c r="P22" i="8"/>
  <c r="E23" i="8"/>
  <c r="I23" i="8"/>
  <c r="M23" i="8"/>
  <c r="Q23" i="8"/>
  <c r="F24" i="8"/>
  <c r="J24" i="8"/>
  <c r="N24" i="8"/>
  <c r="C25" i="8"/>
  <c r="G25" i="8"/>
  <c r="K25" i="8"/>
  <c r="O25" i="8"/>
  <c r="H26" i="8"/>
  <c r="L26" i="8"/>
  <c r="P26" i="8"/>
  <c r="E27" i="8"/>
  <c r="I27" i="8"/>
  <c r="M27" i="8"/>
  <c r="Q27" i="8"/>
  <c r="F28" i="8"/>
  <c r="J28" i="8"/>
  <c r="N28" i="8"/>
  <c r="C29" i="8"/>
  <c r="G29" i="8"/>
  <c r="K29" i="8"/>
  <c r="O29" i="8"/>
  <c r="H30" i="8"/>
  <c r="L30" i="8"/>
  <c r="P30" i="8"/>
  <c r="E31" i="8"/>
  <c r="I31" i="8"/>
  <c r="M31" i="8"/>
  <c r="Q31" i="8"/>
  <c r="D7" i="9"/>
  <c r="D6" i="8"/>
  <c r="H6" i="8"/>
  <c r="L6" i="8"/>
  <c r="P6" i="8"/>
  <c r="D11" i="9"/>
  <c r="J11" i="9" s="1"/>
  <c r="D10" i="8"/>
  <c r="D19" i="9"/>
  <c r="J19" i="9" s="1"/>
  <c r="D18" i="8"/>
  <c r="D28" i="9"/>
  <c r="J28" i="9" s="1"/>
  <c r="D27" i="8"/>
  <c r="E6" i="8"/>
  <c r="M6" i="8"/>
  <c r="Q6" i="8"/>
  <c r="J7" i="8"/>
  <c r="N7" i="8"/>
  <c r="G8" i="8"/>
  <c r="D18" i="9"/>
  <c r="J18" i="9" s="1"/>
  <c r="D17" i="8"/>
  <c r="D23" i="9"/>
  <c r="J23" i="9" s="1"/>
  <c r="D22" i="8"/>
  <c r="D31" i="9"/>
  <c r="J31" i="9" s="1"/>
  <c r="D30" i="8"/>
  <c r="J32" i="7"/>
  <c r="Q32" i="7"/>
  <c r="F32" i="45"/>
  <c r="J32" i="45"/>
  <c r="L32" i="6"/>
  <c r="F6" i="8"/>
  <c r="C7" i="8"/>
  <c r="C6" i="8"/>
  <c r="G6" i="8"/>
  <c r="K6" i="8"/>
  <c r="O6" i="8"/>
  <c r="D8" i="9"/>
  <c r="J8" i="9" s="1"/>
  <c r="D7" i="8"/>
  <c r="H7" i="8"/>
  <c r="L7" i="8"/>
  <c r="D12" i="9"/>
  <c r="J12" i="9" s="1"/>
  <c r="D11" i="8"/>
  <c r="D16" i="9"/>
  <c r="J16" i="9" s="1"/>
  <c r="D15" i="8"/>
  <c r="J20" i="9"/>
  <c r="D20" i="8"/>
  <c r="D25" i="9"/>
  <c r="J25" i="9" s="1"/>
  <c r="D24" i="8"/>
  <c r="D29" i="9"/>
  <c r="J29" i="9" s="1"/>
  <c r="D28" i="8"/>
  <c r="E7" i="9"/>
  <c r="D32" i="7"/>
  <c r="H32" i="7"/>
  <c r="O32" i="7"/>
  <c r="I7" i="9"/>
  <c r="D32" i="45"/>
  <c r="H32" i="45"/>
  <c r="L32" i="45"/>
  <c r="P32" i="45"/>
  <c r="F7" i="9"/>
  <c r="D32" i="6"/>
  <c r="G32" i="6"/>
  <c r="J32" i="6"/>
  <c r="Q32" i="6"/>
  <c r="D15" i="9"/>
  <c r="J15" i="9" s="1"/>
  <c r="D14" i="8"/>
  <c r="D24" i="9"/>
  <c r="J24" i="9" s="1"/>
  <c r="D23" i="8"/>
  <c r="D32" i="9"/>
  <c r="J32" i="9" s="1"/>
  <c r="D31" i="8"/>
  <c r="I6" i="8"/>
  <c r="F7" i="8"/>
  <c r="C8" i="8"/>
  <c r="D10" i="9"/>
  <c r="J10" i="9" s="1"/>
  <c r="D9" i="8"/>
  <c r="D14" i="9"/>
  <c r="J14" i="9" s="1"/>
  <c r="D13" i="8"/>
  <c r="D27" i="9"/>
  <c r="J27" i="9" s="1"/>
  <c r="D26" i="8"/>
  <c r="F32" i="7"/>
  <c r="M32" i="7"/>
  <c r="N32" i="45"/>
  <c r="I32" i="6"/>
  <c r="O32" i="6"/>
  <c r="J6" i="8"/>
  <c r="N6" i="8"/>
  <c r="G7" i="8"/>
  <c r="K7" i="8"/>
  <c r="O7" i="8"/>
  <c r="D9" i="9"/>
  <c r="J9" i="9" s="1"/>
  <c r="D8" i="8"/>
  <c r="D13" i="9"/>
  <c r="J13" i="9" s="1"/>
  <c r="D12" i="8"/>
  <c r="D17" i="9"/>
  <c r="J17" i="9" s="1"/>
  <c r="D16" i="8"/>
  <c r="D22" i="9"/>
  <c r="J22" i="9" s="1"/>
  <c r="D21" i="8"/>
  <c r="D26" i="9"/>
  <c r="J26" i="9" s="1"/>
  <c r="D25" i="8"/>
  <c r="D30" i="9"/>
  <c r="J30" i="9" s="1"/>
  <c r="D29" i="8"/>
  <c r="C32" i="7"/>
  <c r="K32" i="7"/>
  <c r="N32" i="7"/>
  <c r="C32" i="45"/>
  <c r="G32" i="45"/>
  <c r="K32" i="45"/>
  <c r="O32" i="45"/>
  <c r="C32" i="6"/>
  <c r="F32" i="6"/>
  <c r="M32" i="6"/>
  <c r="P32" i="6"/>
  <c r="Q32" i="8" l="1"/>
  <c r="J7" i="9"/>
  <c r="P32" i="8"/>
  <c r="M32" i="8"/>
  <c r="N32" i="8"/>
  <c r="I32" i="8"/>
  <c r="G32" i="7"/>
  <c r="C32" i="8"/>
  <c r="E32" i="8"/>
  <c r="F32" i="8"/>
  <c r="D32" i="8"/>
  <c r="F33" i="9"/>
  <c r="I33" i="9"/>
  <c r="H32" i="8"/>
  <c r="K32" i="8"/>
  <c r="J32" i="8"/>
  <c r="L32" i="8"/>
  <c r="E33" i="9"/>
  <c r="O32" i="8"/>
  <c r="G32" i="8"/>
  <c r="D33" i="9"/>
  <c r="F31" i="36" l="1"/>
  <c r="E18" i="36"/>
  <c r="E31" i="36"/>
  <c r="I18" i="36"/>
  <c r="I31" i="36"/>
  <c r="D18" i="36"/>
  <c r="D31" i="36"/>
  <c r="F22" i="36"/>
  <c r="F16" i="36"/>
  <c r="F14" i="36"/>
  <c r="F8" i="36"/>
  <c r="F24" i="36"/>
  <c r="F11" i="36"/>
  <c r="F29" i="36"/>
  <c r="F28" i="36"/>
  <c r="F12" i="36"/>
  <c r="F23" i="36"/>
  <c r="F19" i="36"/>
  <c r="F26" i="36"/>
  <c r="F30" i="36"/>
  <c r="F17" i="36"/>
  <c r="F21" i="36"/>
  <c r="F20" i="36"/>
  <c r="F10" i="36"/>
  <c r="F6" i="36"/>
  <c r="F25" i="36"/>
  <c r="F7" i="36"/>
  <c r="F15" i="36"/>
  <c r="F27" i="36"/>
  <c r="F13" i="36"/>
  <c r="F9" i="36"/>
  <c r="D13" i="36"/>
  <c r="D23" i="36"/>
  <c r="D27" i="36"/>
  <c r="D7" i="36"/>
  <c r="D22" i="36"/>
  <c r="D21" i="36"/>
  <c r="D26" i="36"/>
  <c r="D30" i="36"/>
  <c r="D12" i="36"/>
  <c r="D20" i="36"/>
  <c r="J33" i="9"/>
  <c r="K20" i="9" s="1"/>
  <c r="D8" i="36"/>
  <c r="D15" i="36"/>
  <c r="D29" i="36"/>
  <c r="D25" i="36"/>
  <c r="D6" i="36"/>
  <c r="D9" i="36"/>
  <c r="D14" i="36"/>
  <c r="F18" i="36"/>
  <c r="D16" i="36"/>
  <c r="D11" i="36"/>
  <c r="D17" i="36"/>
  <c r="D24" i="36"/>
  <c r="E17" i="36"/>
  <c r="E25" i="36"/>
  <c r="E11" i="36"/>
  <c r="E10" i="36"/>
  <c r="E24" i="36"/>
  <c r="E7" i="36"/>
  <c r="E12" i="36"/>
  <c r="E9" i="36"/>
  <c r="E14" i="36"/>
  <c r="E8" i="36"/>
  <c r="E22" i="36"/>
  <c r="E6" i="36"/>
  <c r="E21" i="36"/>
  <c r="E29" i="36"/>
  <c r="E20" i="36"/>
  <c r="E27" i="36"/>
  <c r="E16" i="36"/>
  <c r="E13" i="36"/>
  <c r="E15" i="36"/>
  <c r="E28" i="36"/>
  <c r="E19" i="36"/>
  <c r="E26" i="36"/>
  <c r="E30" i="36"/>
  <c r="E23" i="36"/>
  <c r="D10" i="36"/>
  <c r="D28" i="36"/>
  <c r="D19" i="36"/>
  <c r="I29" i="36"/>
  <c r="I26" i="36"/>
  <c r="I30" i="36"/>
  <c r="I10" i="36"/>
  <c r="I19" i="36"/>
  <c r="I28" i="36"/>
  <c r="I16" i="36"/>
  <c r="I20" i="36"/>
  <c r="I6" i="36"/>
  <c r="I13" i="36"/>
  <c r="I22" i="36"/>
  <c r="I27" i="36"/>
  <c r="I7" i="36"/>
  <c r="I12" i="36"/>
  <c r="I9" i="36"/>
  <c r="I8" i="36"/>
  <c r="I15" i="36"/>
  <c r="I14" i="36"/>
  <c r="I21" i="36"/>
  <c r="I17" i="36"/>
  <c r="I11" i="36"/>
  <c r="I23" i="36"/>
  <c r="I25" i="36"/>
  <c r="I24" i="36"/>
  <c r="K10" i="9" l="1"/>
  <c r="J31" i="36"/>
  <c r="J28" i="36"/>
  <c r="J12" i="36"/>
  <c r="K22" i="9"/>
  <c r="K31" i="9"/>
  <c r="J14" i="36"/>
  <c r="J22" i="36"/>
  <c r="K8" i="9"/>
  <c r="J30" i="36"/>
  <c r="J23" i="36"/>
  <c r="K23" i="9"/>
  <c r="K9" i="9"/>
  <c r="K29" i="9"/>
  <c r="K15" i="9"/>
  <c r="J24" i="36"/>
  <c r="K7" i="9"/>
  <c r="K17" i="9"/>
  <c r="K32" i="9"/>
  <c r="D32" i="36"/>
  <c r="E32" i="36"/>
  <c r="J27" i="36"/>
  <c r="J17" i="36"/>
  <c r="J9" i="36"/>
  <c r="J8" i="36"/>
  <c r="J19" i="36"/>
  <c r="J10" i="36"/>
  <c r="K13" i="9"/>
  <c r="K18" i="9"/>
  <c r="K14" i="9"/>
  <c r="K12" i="9"/>
  <c r="K28" i="9"/>
  <c r="I32" i="36"/>
  <c r="J11" i="36"/>
  <c r="J25" i="36"/>
  <c r="K30" i="9"/>
  <c r="J18" i="36"/>
  <c r="K26" i="9"/>
  <c r="J7" i="36"/>
  <c r="K25" i="9"/>
  <c r="J16" i="36"/>
  <c r="F32" i="36"/>
  <c r="J6" i="36"/>
  <c r="J15" i="36"/>
  <c r="K19" i="9"/>
  <c r="J29" i="36"/>
  <c r="J26" i="36"/>
  <c r="J20" i="36"/>
  <c r="J21" i="36"/>
  <c r="J13" i="36"/>
  <c r="K24" i="9"/>
  <c r="K11" i="9"/>
  <c r="K27" i="9"/>
  <c r="K16" i="9"/>
  <c r="K33" i="9" l="1"/>
  <c r="J32" i="36"/>
</calcChain>
</file>

<file path=xl/sharedStrings.xml><?xml version="1.0" encoding="utf-8"?>
<sst xmlns="http://schemas.openxmlformats.org/spreadsheetml/2006/main" count="1949" uniqueCount="319">
  <si>
    <t>Company</t>
  </si>
  <si>
    <t xml:space="preserve">Profit Transferred from Revenue </t>
  </si>
  <si>
    <t>Investment Income</t>
  </si>
  <si>
    <t>Other Income</t>
  </si>
  <si>
    <t>Total Income</t>
  </si>
  <si>
    <t>Loss Transferred From Revenue</t>
  </si>
  <si>
    <t>Management Expenses</t>
  </si>
  <si>
    <t>Total Outgo</t>
  </si>
  <si>
    <t>Profit / (Loss) Before Taxation</t>
  </si>
  <si>
    <t>Provision for Taxation</t>
  </si>
  <si>
    <t>Profit/(Loss) After Taxation</t>
  </si>
  <si>
    <t>Unappropriated Profit/(Loss) BF</t>
  </si>
  <si>
    <t>Transfer To Reserves</t>
  </si>
  <si>
    <t>Other Appropriations</t>
  </si>
  <si>
    <t>Dividend</t>
  </si>
  <si>
    <t>Unappropriated Profit /(Loss) CF</t>
  </si>
  <si>
    <t>INSURERS</t>
  </si>
  <si>
    <t>AAR INSURANCE KENYA</t>
  </si>
  <si>
    <t xml:space="preserve">AFRICAN MERCHANT ASSURANCE </t>
  </si>
  <si>
    <t>AIG INSURANCE COMPANY</t>
  </si>
  <si>
    <t>APA INSURANCE COMPANY</t>
  </si>
  <si>
    <t>CIC GENERAL INSURANCE COMPANY</t>
  </si>
  <si>
    <t>CORPORATE INSURANCE COMPANY</t>
  </si>
  <si>
    <t>DIRECTLINE ASSURANCE COMPANY</t>
  </si>
  <si>
    <t xml:space="preserve">FIDELITY SHIELD INSURANCE  </t>
  </si>
  <si>
    <t>FIRST ASSURANCE COMPANY</t>
  </si>
  <si>
    <t>GA INSURANCE COMPANY</t>
  </si>
  <si>
    <t xml:space="preserve">GEMINIA INSURANCE COMPANY </t>
  </si>
  <si>
    <t>HERITAGE INSURANCE COMPANY</t>
  </si>
  <si>
    <t>ICEA LION GENERAL INSURANCE</t>
  </si>
  <si>
    <t xml:space="preserve">INTRA-AFRICA ASSURANCE </t>
  </si>
  <si>
    <t xml:space="preserve">INVESCO ASSURANCE COMPANY </t>
  </si>
  <si>
    <t>JUBILEE INSURANCE COMPANY</t>
  </si>
  <si>
    <t xml:space="preserve">KENINDIA ASSURANCE COMPANY </t>
  </si>
  <si>
    <t>KENYA ORIENT INSURANCE</t>
  </si>
  <si>
    <t>MADISON INSURANCE COMPANY</t>
  </si>
  <si>
    <t>MAYFAIR INSURANCE COMPANY</t>
  </si>
  <si>
    <t xml:space="preserve">OCCIDENTAL INSURANCE COMPANY </t>
  </si>
  <si>
    <t>TAKAFUL INSURANCE OF AFRICA</t>
  </si>
  <si>
    <t>TAUSI ASSURANCE COMPANY</t>
  </si>
  <si>
    <t xml:space="preserve">THE KENYAN ALLIANCE INSURANCE </t>
  </si>
  <si>
    <t xml:space="preserve">THE MONARCH INSURANCE </t>
  </si>
  <si>
    <t xml:space="preserve">TRIDENT INSURANCE COMPANY </t>
  </si>
  <si>
    <t>UAP INSURANCE COMPANY</t>
  </si>
  <si>
    <t>XPLICO INSURANCE COMPANY</t>
  </si>
  <si>
    <t>TOTAL</t>
  </si>
  <si>
    <t>REINSURERS</t>
  </si>
  <si>
    <t>CONTINENTAL REINSURANCE</t>
  </si>
  <si>
    <t>KENYA REINSURANCE CORPORATION</t>
  </si>
  <si>
    <t>GRAND TOTAL</t>
  </si>
  <si>
    <t>Amounts in Thousand Shillings</t>
  </si>
  <si>
    <t xml:space="preserve">APA LIFE ASSURANCE COMPANY </t>
  </si>
  <si>
    <t>CAPEX LIFE ASSURANCE COMPANY</t>
  </si>
  <si>
    <t>CIC LIFE ASSURANCE COMPANY</t>
  </si>
  <si>
    <t xml:space="preserve">FIRST ASSURANCE COMPANY </t>
  </si>
  <si>
    <t xml:space="preserve">GA LIFE ASSURANCE COMPANY </t>
  </si>
  <si>
    <t>GEMINIA INSURANCE COMPANY</t>
  </si>
  <si>
    <t xml:space="preserve">ICEA LION LIFE ASSURANCE </t>
  </si>
  <si>
    <t xml:space="preserve">JUBILEE INSURANCE COMPANY </t>
  </si>
  <si>
    <t>KENINDIA ASSURANCE COMPANY</t>
  </si>
  <si>
    <t xml:space="preserve">OLD MUTUAL LIFE ASSURANCE </t>
  </si>
  <si>
    <t xml:space="preserve">PIONEER ASSURANCE COMPANY </t>
  </si>
  <si>
    <t>THE KENYAN ALLIANCE INSURANCE</t>
  </si>
  <si>
    <t>THE MONARCH INSURANCE</t>
  </si>
  <si>
    <t>UAP LIFE ASSURANCE COMPANY</t>
  </si>
  <si>
    <t xml:space="preserve">EAST AFRICA REINSURANCE </t>
  </si>
  <si>
    <t>Life Fund BF</t>
  </si>
  <si>
    <t>Gross Premium</t>
  </si>
  <si>
    <t xml:space="preserve">Net Premium </t>
  </si>
  <si>
    <t>Other (Fee) Income</t>
  </si>
  <si>
    <t>Total Benefits</t>
  </si>
  <si>
    <t>Surrenders_x000D_</t>
  </si>
  <si>
    <t>Bonuses Paid</t>
  </si>
  <si>
    <t>Annuities Paid</t>
  </si>
  <si>
    <t>Net Commisions</t>
  </si>
  <si>
    <t xml:space="preserve">Expense of Management </t>
  </si>
  <si>
    <t>Investment Expenses</t>
  </si>
  <si>
    <t>Transfer To (From) P &amp; L</t>
  </si>
  <si>
    <t>Life Fund CF</t>
  </si>
  <si>
    <t xml:space="preserve">EAST AFRICAN REINSURANCE </t>
  </si>
  <si>
    <t>Life Assurances</t>
  </si>
  <si>
    <t>Annuities</t>
  </si>
  <si>
    <t>Group Life</t>
  </si>
  <si>
    <t>Group Credit</t>
  </si>
  <si>
    <t>Total</t>
  </si>
  <si>
    <t>Market Share (%)</t>
  </si>
  <si>
    <t>SAHAM INSURANCE COMPANY</t>
  </si>
  <si>
    <t>Claims</t>
  </si>
  <si>
    <t>APA LIFE ASSURANCE COMPANY</t>
  </si>
  <si>
    <t xml:space="preserve">CAPEX LIFE ASSURANCE COMPANY </t>
  </si>
  <si>
    <t xml:space="preserve">CORPORATE INSURANCE COMPANY </t>
  </si>
  <si>
    <t>Share Capital</t>
  </si>
  <si>
    <t xml:space="preserve">Share Premium_x000D_
</t>
  </si>
  <si>
    <t>Revaluation Reserves</t>
  </si>
  <si>
    <t>Statutory Reserves</t>
  </si>
  <si>
    <t>Retained Earnings</t>
  </si>
  <si>
    <t>Other Reserves</t>
  </si>
  <si>
    <t xml:space="preserve">Total Equity_x000D_
</t>
  </si>
  <si>
    <t>Underwriting Provisions</t>
  </si>
  <si>
    <t>Actuarial Contract Liabilities</t>
  </si>
  <si>
    <t>LongTerm Liabilities</t>
  </si>
  <si>
    <t>Current Liabilities</t>
  </si>
  <si>
    <t>Total Equity And Liabilities</t>
  </si>
  <si>
    <t>Land And Buildings</t>
  </si>
  <si>
    <t>Investment Property</t>
  </si>
  <si>
    <t>Other Fixed Assets</t>
  </si>
  <si>
    <t>Government Securities</t>
  </si>
  <si>
    <t>Other Securities</t>
  </si>
  <si>
    <t>Investment in Related Companies</t>
  </si>
  <si>
    <t>Corporate Bonds</t>
  </si>
  <si>
    <t>Commercial Papers</t>
  </si>
  <si>
    <t>Debentures</t>
  </si>
  <si>
    <t>Ordinary Shares Quoted</t>
  </si>
  <si>
    <t>Ordinary Shares Unquoted</t>
  </si>
  <si>
    <t>Preference Shares Quoted</t>
  </si>
  <si>
    <t>Preference Shares Unquoted</t>
  </si>
  <si>
    <t>Loans Secured &amp; Unsecured</t>
  </si>
  <si>
    <t>Mortgages</t>
  </si>
  <si>
    <t>Term Deposits</t>
  </si>
  <si>
    <t>Cash and Cash Balances</t>
  </si>
  <si>
    <t>Outstanding Premiums</t>
  </si>
  <si>
    <t>Other Receivables</t>
  </si>
  <si>
    <t>Other Assets</t>
  </si>
  <si>
    <t>Intangible Assets</t>
  </si>
  <si>
    <t>Total Assets</t>
  </si>
  <si>
    <t>Continued from previous page</t>
  </si>
  <si>
    <t>GA LIFE INSURANCE COMPANY</t>
  </si>
  <si>
    <t>ICEA LION LIFE ASSURANCE COMPANY</t>
  </si>
  <si>
    <t xml:space="preserve">MADISON INSURANCE COMPANY </t>
  </si>
  <si>
    <t xml:space="preserve">OLD MUTUAL ASSURANCE COMPANY </t>
  </si>
  <si>
    <t>PIONEER ASSURANCE COMPANY</t>
  </si>
  <si>
    <t xml:space="preserve">THE MONARCH INSURANCE COMPANY </t>
  </si>
  <si>
    <t xml:space="preserve">TOTAL
</t>
  </si>
  <si>
    <t>KENYA ORIENT LIFE ASSURANCE</t>
  </si>
  <si>
    <t>Continued next page</t>
  </si>
  <si>
    <t>LIBERTY LIFE ASSURANCE</t>
  </si>
  <si>
    <t>PRUDENTIAL LIFE ASSURANCE</t>
  </si>
  <si>
    <t>SAHAM ASSURANCE</t>
  </si>
  <si>
    <t>LIBERTY LIFE ASSURANCE COMPANY</t>
  </si>
  <si>
    <t>BRITAM GENERAL INSURANCE</t>
  </si>
  <si>
    <t xml:space="preserve">Permanent Health </t>
  </si>
  <si>
    <t>PACIS INSURANCE COMPANY</t>
  </si>
  <si>
    <t>RESOLUTION INSURANCE COMPANY</t>
  </si>
  <si>
    <t xml:space="preserve">SAHAM INSURANCE COMPANY </t>
  </si>
  <si>
    <t>BARCLAYS LIFE</t>
  </si>
  <si>
    <t>ALLIANZ INSURANCE COMPANY</t>
  </si>
  <si>
    <t>TABLE OF CONTENTS</t>
  </si>
  <si>
    <t>Link</t>
  </si>
  <si>
    <t>Description</t>
  </si>
  <si>
    <t>INSURANCE REGULATORY AUTHORITY</t>
  </si>
  <si>
    <t>Quarterly</t>
  </si>
  <si>
    <t>Annual</t>
  </si>
  <si>
    <t>Quarterly (Unaudited)</t>
  </si>
  <si>
    <t>BRITAM LIFE ASSURANCE</t>
  </si>
  <si>
    <t>SANLAM LIFE ASSURANCE</t>
  </si>
  <si>
    <t xml:space="preserve"> YEAR</t>
  </si>
  <si>
    <t>PIONEER INSURANCE COMPANY</t>
  </si>
  <si>
    <t>SANLAM INSURANE COMPANY</t>
  </si>
  <si>
    <t>Unappropriated 
Profit /(Loss) CF</t>
  </si>
  <si>
    <t>Pensions</t>
  </si>
  <si>
    <t>Investments</t>
  </si>
  <si>
    <t>Life</t>
  </si>
  <si>
    <t>General</t>
  </si>
  <si>
    <t>Industry</t>
  </si>
  <si>
    <t>Insurers</t>
  </si>
  <si>
    <t>Reinsurers</t>
  </si>
  <si>
    <t xml:space="preserve">APPENDIX 1 </t>
  </si>
  <si>
    <t>APPENDIX 2'</t>
  </si>
  <si>
    <t>APPENDIX 3'</t>
  </si>
  <si>
    <t>APPENDIX 4'</t>
  </si>
  <si>
    <t>APPENDIX 5'</t>
  </si>
  <si>
    <t>APPENDIX 6'</t>
  </si>
  <si>
    <t>APPENDIX 7'</t>
  </si>
  <si>
    <t>APPENDIX 8'</t>
  </si>
  <si>
    <t>APPENDIX 9'</t>
  </si>
  <si>
    <t>APPENDIX 10'</t>
  </si>
  <si>
    <t>APPENDIX 11'</t>
  </si>
  <si>
    <t>APPENDIX 12'</t>
  </si>
  <si>
    <t>APPENDIX 13'</t>
  </si>
  <si>
    <t>APPENDIX 14'</t>
  </si>
  <si>
    <t>APPENDIX 15'</t>
  </si>
  <si>
    <t>APPENDIX 16'</t>
  </si>
  <si>
    <t>APPENDIX 17'</t>
  </si>
  <si>
    <t>APPENDIX 18'</t>
  </si>
  <si>
    <t>APPENDIX 19'</t>
  </si>
  <si>
    <t>APPENDIX 20 i'</t>
  </si>
  <si>
    <t>APPENDIX 20 ii'</t>
  </si>
  <si>
    <t>APPENDIX 20 iii'</t>
  </si>
  <si>
    <t>APPENDIX 21 i'</t>
  </si>
  <si>
    <t>APPENDIX 21 ii'</t>
  </si>
  <si>
    <t>APPENDIX 21 iii'</t>
  </si>
  <si>
    <t>APPENDIX  21 iv'</t>
  </si>
  <si>
    <t>Reinsures</t>
  </si>
  <si>
    <t>TYPE OF INDUSTRY STATISTICS</t>
  </si>
  <si>
    <t>PERIOD ENDED</t>
  </si>
  <si>
    <t>RELIANCE AND LIMITATIONS</t>
  </si>
  <si>
    <t>Figures in %</t>
  </si>
  <si>
    <t>The insurance information contained in this workbook has been extracted from the quarterly unaudited returns submitted to the Authority in line with Section 54 of the Insurance Act. No adjustments have been made to the returns’ data except where necessary in consultation with the affected insurer(s) or reinsurer(s).
The publication of any summary of the returns in this report does not necessarily mean that the returns so summarized have satisfied all the requirements of the Insurance Act, or that the Commissioner of Insurance approves the accuracy or the contents of the returns
Where necessary, figures have been adjusted to eliminate errors in totals due to rounding off, and are given in thousands Kenya shillings (‘000’ KES) except where otherwise stated.</t>
  </si>
  <si>
    <t xml:space="preserve">METROPOLITAN CANNON INSURANCE </t>
  </si>
  <si>
    <t>METROPOLITAN CANNON INSURANCE</t>
  </si>
  <si>
    <t>MUA INSURANCE COMPANY</t>
  </si>
  <si>
    <t xml:space="preserve">Aviation </t>
  </si>
  <si>
    <t>Engineering</t>
  </si>
  <si>
    <t>Fire Domestic</t>
  </si>
  <si>
    <t>Fire Industrial</t>
  </si>
  <si>
    <t>Liability</t>
  </si>
  <si>
    <t>Marine</t>
  </si>
  <si>
    <t>Motor Private</t>
  </si>
  <si>
    <t>Motor Commercial</t>
  </si>
  <si>
    <t>Motor Commercial PSV</t>
  </si>
  <si>
    <t>Personal Accident</t>
  </si>
  <si>
    <t>Theft</t>
  </si>
  <si>
    <t>Workmens' Compensation</t>
  </si>
  <si>
    <t>Medical</t>
  </si>
  <si>
    <t>Miscellaneous</t>
  </si>
  <si>
    <t xml:space="preserve">Total_x000D_
</t>
  </si>
  <si>
    <t xml:space="preserve">TOTAL </t>
  </si>
  <si>
    <t>figures in %</t>
  </si>
  <si>
    <t>PIONEER GENERAL INSURANCE</t>
  </si>
  <si>
    <t>SANLAM INSURANCE COMPANY</t>
  </si>
  <si>
    <t>METROPOLITAN CANNON</t>
  </si>
  <si>
    <t xml:space="preserve">Gross Direct Premium </t>
  </si>
  <si>
    <t>Inward Reinsurance</t>
  </si>
  <si>
    <t xml:space="preserve">Outward Reinsurance </t>
  </si>
  <si>
    <t>Net Premium Written</t>
  </si>
  <si>
    <t>UPR B/F</t>
  </si>
  <si>
    <t xml:space="preserve"> Unexpired Risk Reserve (B/F) </t>
  </si>
  <si>
    <t xml:space="preserve">UPR C/F_x000D_
</t>
  </si>
  <si>
    <t>Net Earned Premium Income</t>
  </si>
  <si>
    <t>Incurred Claims</t>
  </si>
  <si>
    <t>Underwriting Profit /(Loss)</t>
  </si>
  <si>
    <t xml:space="preserve">Operating Profit_x000D_
</t>
  </si>
  <si>
    <t xml:space="preserve">AAR INSURANCE KENYA </t>
  </si>
  <si>
    <t xml:space="preserve">AIG INSURANCE COMPANY </t>
  </si>
  <si>
    <t xml:space="preserve">APA INSURANCE COMPANY </t>
  </si>
  <si>
    <t>BRITAM GENERAL INSURANCE COMPANY</t>
  </si>
  <si>
    <t xml:space="preserve">CONTINENTAL REINSURANCE </t>
  </si>
  <si>
    <t>Amounts in thousand Shillings</t>
  </si>
  <si>
    <t xml:space="preserve">EAST AFRICA REINSURANCE COMPANY </t>
  </si>
  <si>
    <t xml:space="preserve">FIDELITY SHIELD INSURANCE COMPANY </t>
  </si>
  <si>
    <t>GA GENERAL INSURANCE COMPANY</t>
  </si>
  <si>
    <t>GEMINIA INSURANCE COMPANY LIMITED</t>
  </si>
  <si>
    <t xml:space="preserve">HERITAGE INSURANCE COMPANY </t>
  </si>
  <si>
    <t xml:space="preserve">ICEA LION GENERAL INSURANCE COMPANY </t>
  </si>
  <si>
    <t xml:space="preserve">INTRA-AFRICA ASSURANCE COMPANY </t>
  </si>
  <si>
    <t xml:space="preserve">KENYA ORIENT INSURANCE COMPANY </t>
  </si>
  <si>
    <t xml:space="preserve">MAYFAIR INSURANCE COMPANY </t>
  </si>
  <si>
    <t xml:space="preserve">PACIS INSURANCE COMPANY </t>
  </si>
  <si>
    <t xml:space="preserve">PIONEER GENERAL INSURANCE </t>
  </si>
  <si>
    <t>RESOLUTION  INSURANCE COMPANY</t>
  </si>
  <si>
    <t xml:space="preserve">TAKAFUL INSURANCE OF AFRICA </t>
  </si>
  <si>
    <t>THE KENYAN ALLIANCE INSURANCE COMPANY</t>
  </si>
  <si>
    <t>THE MONARCH INSURANCE COMPANY</t>
  </si>
  <si>
    <t xml:space="preserve">UAP INSURANCE COMPANY </t>
  </si>
  <si>
    <t xml:space="preserve">XPLICO INSURANCE COMPANY </t>
  </si>
  <si>
    <t>Ordinary Shares UnQuoted</t>
  </si>
  <si>
    <t>METROPOLITAN CANNON GENERAL</t>
  </si>
  <si>
    <t>GHANA RE-INSURANCE COMPANY LIMITED</t>
  </si>
  <si>
    <t>GHANA REINSURANCE COMPANY</t>
  </si>
  <si>
    <t>WAICA REINSURANCE KENYA LIMITED</t>
  </si>
  <si>
    <t>APPENDIX 18: SUMMARY OF GROSS DIRECT UNDER GENERAL INSURANCE BUSINESS FOR THE PERIOD ENDED 31.03.2019</t>
  </si>
  <si>
    <t>APPENDIX 18: SUMMARY OF INWARD REINSURANCE PREMIUM UNDER GENERAL INSURANCE BUSINESS FOR THE PERIOD ENDED 31.03.2019</t>
  </si>
  <si>
    <t>APPENDIX 18: SUMMARY OF MANAGEMENT EXPENSES UNDER GENERAL INSURANCE BUSINESS FOR THE PERIOD ENDED 31.03.2019</t>
  </si>
  <si>
    <t>APPENDIX 18: SUMMARY OF NET PREMIUM INCOME UNDER GENERAL INSURANCE BUSINESS FOR THE PERIOD ENDED 31.03.2019</t>
  </si>
  <si>
    <t>APPENDIX 18: SUMMARY OF COMMISSIONS UNDER GENERAL INSURANCE BUSINESS FOR THE PERIOD ENDED 31.03.2019</t>
  </si>
  <si>
    <t>APPENDIX 18: SUMMARY OF NET EARNED PREMIUM INCOME UNDER GENERAL INSURANCE BUSINESS FOR THE PERIOD ENDED 31.03.2019</t>
  </si>
  <si>
    <t xml:space="preserve"> </t>
  </si>
  <si>
    <t>KUSCCO MUTUAL ASSURANCE LIMITED</t>
  </si>
  <si>
    <t>SUMMARY OF GENERAL INSURANCE BUSINESS PROFIT &amp; LOSS ACCOUNTS FOR THE PERIOD ENDED 30.06.2019</t>
  </si>
  <si>
    <t>SUMMARY OF LONG TERM INSURANCE BUSINESS PROFIT &amp; LOSS ACCOUNTS  FOR THE PERIOD ENDED 30.06.2019</t>
  </si>
  <si>
    <t>SUMMARY OF LONG TERM INSURANCE BUSINESS GROSS PREMIUM INCOME FOR THE PERIOD ENDED 30.06.2019</t>
  </si>
  <si>
    <t>SUMMARY OF LONG TERM INSURANCE BUSINESS MARKET SHARE PER CLASS FOR THE PERIOD ENDED 30.06.2019</t>
  </si>
  <si>
    <t>SUMMARY OF LIFE ASSURANCE BUSINESS REVENUE ACCOUNTS FOR THE PERIOD ENDED 30.06.2019</t>
  </si>
  <si>
    <t>SUMMARY OF ANNUITIES BUSINESS REVENUE ACCOUNTS FOR THE PERIOD ENDED 30.06.2019</t>
  </si>
  <si>
    <t>SUMMARY OF GROUP LIFE BUSINESS REVENUE ACCOUNTS FOR THE PERIOD ENDED 30.06.2019</t>
  </si>
  <si>
    <t>SUMMARY OF GROUP CREDIT BUSINESS REVENUE ACCOUNTS FOR THE PERIOD ENDED 30.06.2019</t>
  </si>
  <si>
    <t>SUMMARY OF INVESTMENTS BUSINESS REVENUE ACCOUNTS FOR THE PERIOD ENDED 30.06.2019</t>
  </si>
  <si>
    <t>SUMMARY OF PERMANENT HEALTH BUSINESS REVENUE ACCOUNTS FOR THE PERIOD ENDED 30.06.2019</t>
  </si>
  <si>
    <t>SUMMARY OF PENSIONS BUSINESS REVENUE ACCOUNTS FOR THE PERIOD ENDED 30.06.2019</t>
  </si>
  <si>
    <t>SUMMARY OF COMBINED LONG TERM BUSINESS REVENUE ACCOUNTS FOR THE PERIOD ENDED 30.06.2019</t>
  </si>
  <si>
    <t>SUMMARY OF GROSS  PREMIUM INCOME UNDER GENERAL INSURANCE BUSINESS FOR THE PERIOD ENDED 30.06.2019</t>
  </si>
  <si>
    <t>SUMMARY OF GENERAL INSURANCE BUSINESS MARKET SHARE PER CLASS FOR THE PERIOD ENDED 30.06.2019</t>
  </si>
  <si>
    <t>SUMMARY OF CLAIMS PAID UNDER GENERAL INSURANCE BUSINESS FOR THE PERIOD ENDED 30.06.2019</t>
  </si>
  <si>
    <t>SUMMARY OF CLAIMS INCURRED UNDER GENERAL INSURANCE BUSINESS FOR THE PERIOD ENDED 30.06.2019</t>
  </si>
  <si>
    <t>SUMMARY OF INCURRED CLAIMS RATIOS UNDER GENERAL INSURANCE BUSINESS FOR THE PERIOD ENDED 30.06.2019</t>
  </si>
  <si>
    <t>SUMMARY OF UNDERWRITING PROFITS UNDER GENERAL INSURANCE BUSINESS FOR THE PERIOD ENDED 30.06.2019</t>
  </si>
  <si>
    <t>SUMMARY OF GENERAL INSURANCE BUSINESS REVENUE ACCOUNTS FOR THE PERIOD ENDED 30.06.2019</t>
  </si>
  <si>
    <t>SUMMARY OF LONG TERM INSURANCE BUSINESS BALANCE SHEETS AS AT 30.06.2019</t>
  </si>
  <si>
    <t>SUMMARY OF GENERAL INSURANCE BUSINESS BALANCE SHEETS AS AT 30.06.2019</t>
  </si>
  <si>
    <t>2019 QUARTER TWO STATISTICS</t>
  </si>
  <si>
    <t>30th June 2019</t>
  </si>
  <si>
    <t>APPENDIX 1: SUMMARY OF GENERAL INSURANCE BUSINESS PROFIT &amp; LOSS ACCOUNTS FOR THE PERIOD ENDED 30.06.2019</t>
  </si>
  <si>
    <t>APPENDIX 2: SUMMARY OF LONG TERM INSURANCE BUSINESS PROFIT &amp; LOSS ACCOUNTS  FOR THE PERIOD ENDED 30.06.2019</t>
  </si>
  <si>
    <t>APPENDIX 3: SUMMARY OF LONG TERM INSURANCE BUSINESS GROSS PREMIUM INCOME FOR THE PERIOD ENDED 30.06.2019</t>
  </si>
  <si>
    <t>APPENDIX 4: SUMMARY OF LONG TERM INSURANCE BUSINESS MARKET SHARE (GROSS PREMIUM INCOME) PER CLASS FOR THE PERIOD ENDED 30.06.2019</t>
  </si>
  <si>
    <t>APPENDIX 5: SUMMARY OF LIFE ASSURANCE BUSINESS REVENUE ACCOUNTS FOR THE PERIOD ENDED 30.06.2019</t>
  </si>
  <si>
    <t>APPENDIX 6: SUMMARY OF ANNUITIES BUSINESS REVENUE ACCOUNTS FOR THE PERIOD ENDED 30.06.2019</t>
  </si>
  <si>
    <t>APPENDIX 7: SUMMARY OF GROUP LIFE BUSINESS REVENUE ACCOUNTS FOR THE PERIOD ENDED 30.06.2019</t>
  </si>
  <si>
    <t>APPENDIX 8: SUMMARY OF GROUP CREDIT BUSINESS REVENUE ACCOUNTS FOR THE PERIOD ENDED 30.06.2019</t>
  </si>
  <si>
    <t>APPENDIX 9: SUMMARY OF INVESTMENTS BUSINESS REVENUE ACCOUNTS FOR THE PERIOD ENDED 30.06.2019</t>
  </si>
  <si>
    <t>APPENDIX 10: SUMMARY OF PERMANENT HEALTH BUSINESS REVENUE ACCOUNTS FOR THE PERIOD ENDED 30.06.2019</t>
  </si>
  <si>
    <t>APPENDIX 11: SUMMARY OF PENSIONS BUSINESS REVENUE ACCOUNTS FOR THE PERIOD ENDED 30.06.2019</t>
  </si>
  <si>
    <t>APPENDIX 12: SUMMARY OF COMBINED LONG TERM BUSINESS REVENUE ACCOUNTS FOR THE PERIOD ENDED 30.06.2019</t>
  </si>
  <si>
    <t>APPENDIX 13: SUMMARY OF GROSS  PREMIUM INCOME UNDER GENERAL INSURANCE BUSINESS FOR THE PERIOD ENDED 30.06.2019</t>
  </si>
  <si>
    <t>APPENDIX 14: SUMMARY OF GENERAL INSURANCE BUSINESS MARKET SHARE (GROSS PREMIUM INCOME) PER CLASS FOR THE PERIOD ENDED 30.06.2019</t>
  </si>
  <si>
    <t>APPENDIX 15: SUMMARY OF CLAIMS PAID UNDER GENERAL INSURANCE BUSINESS FOR THE PERIOD ENDED 30.06.2019</t>
  </si>
  <si>
    <t>APPENDIX 16: SUMMARY OF CLAIMS INCURRED UNDER GENERAL INSURANCE BUSINESS FOR THE PERIOD ENDED 30.06.2019</t>
  </si>
  <si>
    <t>APPENDIX 17: SUMMARY OF INCURRED CLAIMS RATIOS UNDER GENERAL INSURANCE BUSINESS FOR THE PERIOD ENDED 30.06.2019</t>
  </si>
  <si>
    <t>APPENDIX 18: SUMMARY OF UNDERWRITING PROFITS UNDER GENERAL INSURANCE BUSINESS FOR THE PERIOD ENDED 30.06.2019</t>
  </si>
  <si>
    <t>APPENDIX 19: SUMMARY OF GENERAL INSURANCE BUSINESS REVENUE ACCOUNTS FOR THE PERIOD ENDED 30.06.2019</t>
  </si>
  <si>
    <t>APPENDIX 20 i: SUMMARY OF LONG TERM INSURANCE BUSINESS BALANCE SHEETS AS AT 30.06.2019</t>
  </si>
  <si>
    <t>APPENDIX 20 ii: SUMMARY OF LONG TERM INSURANCE BUSINESS BALANCE SHEETS AS AT 30.06.2019</t>
  </si>
  <si>
    <t>APPENDIX 20 iii: SUMMARY OF LONG TERM INSURANCE BUSINESS BALANCE SHEETS AS AT 30.06.2019</t>
  </si>
  <si>
    <t>APPENDIX 21 i: SUMMARY OF GENERAL INSURANCE BUSINESS BALANCE SHEETS AS AT 30.06.2019</t>
  </si>
  <si>
    <t>APPENDIX 21 ii: SUMMARY OF GENERAL INSURANCE BUSINESS BALANCE SHEETS AS AT 30.06.2019</t>
  </si>
  <si>
    <t>APPENDIX 21 iii: SUMMARY OF GENERAL INSURANCE BUSINESS BALANCE SHEETS AS AT 30.06.2019</t>
  </si>
  <si>
    <t>APPENDIX 21 iv: SUMMARY OF GENERAL INSURANCE BUSINESS BALANCE SHEETS AS AT 30.06.2019</t>
  </si>
  <si>
    <t>Equity</t>
  </si>
  <si>
    <t>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</si>
</sst>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_-* #,##0_-;\-* #,##0_-;_-* &quot;-&quot;_-;_-@_-"/>
    <numFmt numFmtId="165" formatCode="_-* #,##0.00_-;\-* #,##0.00_-;_-* &quot;-&quot;??_-;_-@_-"/>
    <numFmt numFmtId="166" formatCode="_(* #,##0_);_(* \(\ #,##0\ \);_(* &quot;-&quot;??_);_(\ @_ \)"/>
    <numFmt numFmtId="167" formatCode="_-* #,##0_-;\-* #,##0_-;_-* &quot;-&quot;??_-;_-@_-"/>
    <numFmt numFmtId="168" formatCode="_(* #,##0_);_(* \(#,##0\);_(* &quot;-&quot;??_);_(@_)"/>
    <numFmt numFmtId="169" formatCode="_(* #,##0.00_);_(* \(\ #,##0.00\ \);_(* &quot;-&quot;??_);_(\ @_ \)"/>
    <numFmt numFmtId="170" formatCode="0.0"/>
    <numFmt numFmtId="171" formatCode="0.000%"/>
  </numFmts>
  <fonts count="45" x14ac:knownFonts="1">
    <font>
      <sz val="11"/>
      <color theme="1"/>
      <name val="Calibri"/>
      <family val="2"/>
      <scheme val="minor"/>
    </font>
    <font>
      <sz val="10"/>
      <name val="Tahoma"/>
      <family val="2"/>
    </font>
    <font>
      <sz val="11"/>
      <color theme="1"/>
      <name val="Calibri"/>
      <family val="2"/>
      <scheme val="minor"/>
    </font>
    <font>
      <b/>
      <sz val="11"/>
      <color theme="1"/>
      <name val="Calibri"/>
      <family val="2"/>
      <scheme val="minor"/>
    </font>
    <font>
      <b/>
      <sz val="11"/>
      <name val="Bookman Old Style"/>
      <family val="1"/>
    </font>
    <font>
      <b/>
      <sz val="10"/>
      <name val="Bookman Old Style"/>
      <family val="1"/>
    </font>
    <font>
      <b/>
      <sz val="9"/>
      <name val="Bookman Old Style"/>
      <family val="1"/>
    </font>
    <font>
      <sz val="10"/>
      <color indexed="8"/>
      <name val="Bookman Old Style"/>
      <family val="1"/>
    </font>
    <font>
      <b/>
      <sz val="10"/>
      <color indexed="8"/>
      <name val="Bookman Old Style"/>
      <family val="1"/>
    </font>
    <font>
      <i/>
      <sz val="10"/>
      <color indexed="8"/>
      <name val="Bookman Old Style"/>
      <family val="1"/>
    </font>
    <font>
      <sz val="11"/>
      <color theme="1"/>
      <name val="Bookman Old Style"/>
      <family val="1"/>
    </font>
    <font>
      <b/>
      <sz val="11"/>
      <color theme="1"/>
      <name val="Bookman Old Style"/>
      <family val="1"/>
    </font>
    <font>
      <i/>
      <sz val="11"/>
      <color theme="1"/>
      <name val="Bookman Old Style"/>
      <family val="1"/>
    </font>
    <font>
      <sz val="10"/>
      <color theme="1"/>
      <name val="Bookman Old Style"/>
      <family val="1"/>
    </font>
    <font>
      <sz val="11"/>
      <name val="Bookman Old Style"/>
      <family val="1"/>
    </font>
    <font>
      <u/>
      <sz val="11"/>
      <color theme="10"/>
      <name val="Calibri"/>
      <family val="2"/>
      <scheme val="minor"/>
    </font>
    <font>
      <b/>
      <i/>
      <sz val="24"/>
      <color theme="4"/>
      <name val="Bookman Old Style"/>
      <family val="1"/>
    </font>
    <font>
      <b/>
      <i/>
      <sz val="24"/>
      <color rgb="FF996633"/>
      <name val="Bookman Old Style"/>
      <family val="1"/>
    </font>
    <font>
      <b/>
      <sz val="12"/>
      <color theme="1"/>
      <name val="Bookman Old Style"/>
      <family val="1"/>
    </font>
    <font>
      <b/>
      <sz val="18"/>
      <color theme="1"/>
      <name val="Bookman Old Style"/>
      <family val="1"/>
    </font>
    <font>
      <b/>
      <sz val="11"/>
      <color indexed="63"/>
      <name val="Calibri"/>
      <family val="2"/>
      <scheme val="minor"/>
    </font>
    <font>
      <b/>
      <sz val="11"/>
      <name val="Calibri"/>
      <family val="2"/>
      <scheme val="minor"/>
    </font>
    <font>
      <b/>
      <sz val="11"/>
      <color indexed="8"/>
      <name val="Calibri"/>
      <family val="2"/>
      <scheme val="minor"/>
    </font>
    <font>
      <sz val="10"/>
      <color theme="1"/>
      <name val="Arial"/>
      <family val="2"/>
    </font>
    <font>
      <b/>
      <sz val="10"/>
      <color indexed="63"/>
      <name val="Arial"/>
      <family val="2"/>
    </font>
    <font>
      <b/>
      <sz val="10"/>
      <name val="Arial"/>
      <family val="2"/>
    </font>
    <font>
      <b/>
      <sz val="10"/>
      <color theme="1"/>
      <name val="Arial"/>
      <family val="2"/>
    </font>
    <font>
      <b/>
      <sz val="10"/>
      <color indexed="8"/>
      <name val="Arial"/>
      <family val="2"/>
    </font>
    <font>
      <sz val="10"/>
      <color indexed="8"/>
      <name val="Arial"/>
      <family val="2"/>
    </font>
    <font>
      <sz val="11"/>
      <color indexed="8"/>
      <name val="Bookman Old Style"/>
      <family val="1"/>
    </font>
    <font>
      <b/>
      <sz val="11"/>
      <color indexed="8"/>
      <name val="Bookman Old Style"/>
      <family val="1"/>
    </font>
    <font>
      <sz val="11"/>
      <color indexed="63"/>
      <name val="Bookman Old Style"/>
      <family val="1"/>
    </font>
    <font>
      <b/>
      <sz val="11"/>
      <color indexed="63"/>
      <name val="Bookman Old Style"/>
      <family val="1"/>
    </font>
    <font>
      <b/>
      <sz val="16"/>
      <color rgb="FFFF0000"/>
      <name val="Bookman Old Style"/>
      <family val="1"/>
    </font>
    <font>
      <b/>
      <sz val="10"/>
      <color theme="1"/>
      <name val="Bookman Old Style"/>
      <family val="1"/>
    </font>
    <font>
      <b/>
      <sz val="20"/>
      <color theme="1"/>
      <name val="Bookman Old Style"/>
      <family val="1"/>
    </font>
    <font>
      <b/>
      <sz val="14"/>
      <color rgb="FF76B531"/>
      <name val="Bookman Old Style"/>
      <family val="1"/>
    </font>
    <font>
      <b/>
      <i/>
      <sz val="16"/>
      <color rgb="FF946D20"/>
      <name val="Bookman Old Style"/>
      <family val="1"/>
    </font>
    <font>
      <sz val="11"/>
      <color rgb="FFFF0000"/>
      <name val="Bookman Old Style"/>
      <family val="1"/>
    </font>
    <font>
      <u/>
      <sz val="11"/>
      <color theme="10"/>
      <name val="Bookman Old Style"/>
      <family val="1"/>
    </font>
    <font>
      <u/>
      <sz val="11"/>
      <color theme="1"/>
      <name val="Bookman Old Style"/>
      <family val="1"/>
    </font>
    <font>
      <i/>
      <sz val="8"/>
      <color theme="1"/>
      <name val="Bookman Old Style"/>
      <family val="1"/>
    </font>
    <font>
      <i/>
      <sz val="11"/>
      <color theme="1"/>
      <name val="Calibri"/>
      <family val="2"/>
      <scheme val="minor"/>
    </font>
    <font>
      <i/>
      <sz val="11"/>
      <color indexed="8"/>
      <name val="Bookman Old Style"/>
      <family val="1"/>
    </font>
    <font>
      <sz val="10"/>
      <name val="Bookman Old Style"/>
      <family val="1"/>
    </font>
  </fonts>
  <fills count="11">
    <fill>
      <patternFill patternType="none"/>
    </fill>
    <fill>
      <patternFill patternType="gray125"/>
    </fill>
    <fill>
      <patternFill patternType="solid">
        <fgColor indexed="1"/>
        <bgColor indexed="1"/>
      </patternFill>
    </fill>
    <fill>
      <patternFill patternType="solid">
        <fgColor indexed="9"/>
        <bgColor indexed="9"/>
      </patternFill>
    </fill>
    <fill>
      <patternFill patternType="solid">
        <fgColor theme="0"/>
        <bgColor indexed="64"/>
      </patternFill>
    </fill>
    <fill>
      <patternFill patternType="solid">
        <fgColor rgb="FFA2D668"/>
        <bgColor indexed="64"/>
      </patternFill>
    </fill>
    <fill>
      <patternFill patternType="solid">
        <fgColor rgb="FFF0A73C"/>
        <bgColor indexed="64"/>
      </patternFill>
    </fill>
    <fill>
      <patternFill patternType="solid">
        <fgColor rgb="FFABDB77"/>
        <bgColor indexed="64"/>
      </patternFill>
    </fill>
    <fill>
      <patternFill patternType="solid">
        <fgColor rgb="FFF0A73C"/>
        <bgColor indexed="1"/>
      </patternFill>
    </fill>
    <fill>
      <patternFill patternType="solid">
        <fgColor rgb="FFABDB77"/>
        <bgColor indexed="1"/>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A87C24"/>
      </left>
      <right/>
      <top style="double">
        <color rgb="FFA87C24"/>
      </top>
      <bottom/>
      <diagonal/>
    </border>
    <border>
      <left/>
      <right style="double">
        <color rgb="FFA87C24"/>
      </right>
      <top style="double">
        <color rgb="FFA87C24"/>
      </top>
      <bottom/>
      <diagonal/>
    </border>
    <border>
      <left style="double">
        <color rgb="FFA87C24"/>
      </left>
      <right/>
      <top/>
      <bottom/>
      <diagonal/>
    </border>
    <border>
      <left/>
      <right style="double">
        <color rgb="FFA87C24"/>
      </right>
      <top/>
      <bottom/>
      <diagonal/>
    </border>
    <border>
      <left style="double">
        <color rgb="FFA87C24"/>
      </left>
      <right/>
      <top style="thick">
        <color rgb="FFA87C24"/>
      </top>
      <bottom style="thick">
        <color rgb="FFA87C24"/>
      </bottom>
      <diagonal/>
    </border>
    <border>
      <left style="medium">
        <color rgb="FFA87C24"/>
      </left>
      <right style="double">
        <color rgb="FFA87C24"/>
      </right>
      <top style="thick">
        <color rgb="FFA87C24"/>
      </top>
      <bottom style="thick">
        <color rgb="FFA87C24"/>
      </bottom>
      <diagonal/>
    </border>
    <border>
      <left style="thick">
        <color rgb="FFA87C24"/>
      </left>
      <right style="double">
        <color rgb="FFA87C24"/>
      </right>
      <top style="thick">
        <color rgb="FFA87C24"/>
      </top>
      <bottom/>
      <diagonal/>
    </border>
    <border>
      <left style="thick">
        <color rgb="FFA87C24"/>
      </left>
      <right style="double">
        <color rgb="FFA87C24"/>
      </right>
      <top/>
      <bottom/>
      <diagonal/>
    </border>
    <border>
      <left style="thick">
        <color rgb="FFA87C24"/>
      </left>
      <right style="double">
        <color rgb="FFA87C24"/>
      </right>
      <top/>
      <bottom style="double">
        <color rgb="FFA87C24"/>
      </bottom>
      <diagonal/>
    </border>
    <border>
      <left style="thick">
        <color rgb="FFA87C24"/>
      </left>
      <right style="thick">
        <color rgb="FFA87C24"/>
      </right>
      <top style="thick">
        <color rgb="FFA87C24"/>
      </top>
      <bottom/>
      <diagonal/>
    </border>
    <border>
      <left style="thick">
        <color rgb="FFA87C24"/>
      </left>
      <right style="thick">
        <color rgb="FFA87C24"/>
      </right>
      <top/>
      <bottom/>
      <diagonal/>
    </border>
    <border>
      <left style="thick">
        <color rgb="FFA87C24"/>
      </left>
      <right style="thick">
        <color rgb="FFA87C24"/>
      </right>
      <top/>
      <bottom style="double">
        <color rgb="FFA87C24"/>
      </bottom>
      <diagonal/>
    </border>
    <border>
      <left/>
      <right/>
      <top style="double">
        <color rgb="FFC7932B"/>
      </top>
      <bottom/>
      <diagonal/>
    </border>
    <border>
      <left style="medium">
        <color rgb="FFC7932B"/>
      </left>
      <right/>
      <top style="medium">
        <color rgb="FFC7932B"/>
      </top>
      <bottom style="double">
        <color rgb="FFC7932B"/>
      </bottom>
      <diagonal/>
    </border>
    <border>
      <left/>
      <right/>
      <top style="medium">
        <color rgb="FFC7932B"/>
      </top>
      <bottom style="double">
        <color rgb="FFC7932B"/>
      </bottom>
      <diagonal/>
    </border>
    <border>
      <left/>
      <right style="medium">
        <color rgb="FFC7932B"/>
      </right>
      <top style="medium">
        <color rgb="FFC7932B"/>
      </top>
      <bottom style="double">
        <color rgb="FFC7932B"/>
      </bottom>
      <diagonal/>
    </border>
    <border>
      <left style="medium">
        <color rgb="FFC7932B"/>
      </left>
      <right/>
      <top style="double">
        <color rgb="FFC7932B"/>
      </top>
      <bottom/>
      <diagonal/>
    </border>
    <border>
      <left/>
      <right style="medium">
        <color rgb="FFC7932B"/>
      </right>
      <top style="double">
        <color rgb="FFC7932B"/>
      </top>
      <bottom/>
      <diagonal/>
    </border>
    <border>
      <left style="medium">
        <color rgb="FFC7932B"/>
      </left>
      <right/>
      <top/>
      <bottom/>
      <diagonal/>
    </border>
    <border>
      <left/>
      <right style="medium">
        <color rgb="FFC7932B"/>
      </right>
      <top/>
      <bottom/>
      <diagonal/>
    </border>
    <border>
      <left style="medium">
        <color rgb="FFC7932B"/>
      </left>
      <right/>
      <top/>
      <bottom style="medium">
        <color rgb="FFC7932B"/>
      </bottom>
      <diagonal/>
    </border>
    <border>
      <left/>
      <right/>
      <top/>
      <bottom style="medium">
        <color rgb="FFC7932B"/>
      </bottom>
      <diagonal/>
    </border>
    <border>
      <left/>
      <right style="medium">
        <color rgb="FFC7932B"/>
      </right>
      <top/>
      <bottom style="medium">
        <color rgb="FFC7932B"/>
      </bottom>
      <diagonal/>
    </border>
    <border>
      <left style="thin">
        <color indexed="64"/>
      </left>
      <right style="thin">
        <color indexed="64"/>
      </right>
      <top style="thin">
        <color indexed="64"/>
      </top>
      <bottom/>
      <diagonal/>
    </border>
    <border>
      <left/>
      <right/>
      <top style="double">
        <color indexed="64"/>
      </top>
      <bottom/>
      <diagonal/>
    </border>
  </borders>
  <cellStyleXfs count="6">
    <xf numFmtId="0" fontId="0" fillId="0" borderId="0"/>
    <xf numFmtId="165" fontId="2" fillId="0" borderId="0" applyFont="0" applyFill="0" applyBorder="0" applyAlignment="0" applyProtection="0"/>
    <xf numFmtId="0" fontId="1" fillId="0" borderId="0"/>
    <xf numFmtId="165" fontId="2" fillId="0" borderId="0" applyFont="0" applyFill="0" applyBorder="0" applyAlignment="0" applyProtection="0"/>
    <xf numFmtId="0" fontId="15" fillId="0" borderId="0" applyNumberFormat="0" applyFill="0" applyBorder="0" applyAlignment="0" applyProtection="0"/>
    <xf numFmtId="164" fontId="2" fillId="0" borderId="0" applyFont="0" applyFill="0" applyBorder="0" applyAlignment="0" applyProtection="0"/>
  </cellStyleXfs>
  <cellXfs count="305">
    <xf numFmtId="0" fontId="0" fillId="0" borderId="0" xfId="0"/>
    <xf numFmtId="0" fontId="3" fillId="0" borderId="0" xfId="0" applyFont="1"/>
    <xf numFmtId="166" fontId="7" fillId="2" borderId="1" xfId="1" applyNumberFormat="1" applyFont="1" applyFill="1" applyBorder="1" applyAlignment="1">
      <alignment horizontal="right" wrapText="1"/>
    </xf>
    <xf numFmtId="166" fontId="8" fillId="2" borderId="1" xfId="1" applyNumberFormat="1" applyFont="1" applyFill="1" applyBorder="1" applyAlignment="1">
      <alignment horizontal="right" wrapText="1"/>
    </xf>
    <xf numFmtId="0" fontId="10" fillId="0" borderId="0" xfId="0" applyFont="1"/>
    <xf numFmtId="166" fontId="10" fillId="0" borderId="0" xfId="0" applyNumberFormat="1" applyFont="1"/>
    <xf numFmtId="0" fontId="10" fillId="0" borderId="1" xfId="0" applyFont="1" applyBorder="1"/>
    <xf numFmtId="0" fontId="7" fillId="2" borderId="1" xfId="0" applyFont="1" applyFill="1" applyBorder="1"/>
    <xf numFmtId="0" fontId="11" fillId="0" borderId="0" xfId="0" applyFont="1"/>
    <xf numFmtId="0" fontId="7" fillId="0" borderId="1" xfId="0" applyFont="1" applyBorder="1" applyAlignment="1">
      <alignment wrapText="1"/>
    </xf>
    <xf numFmtId="166" fontId="7" fillId="0" borderId="1" xfId="1" applyNumberFormat="1" applyFont="1" applyBorder="1" applyAlignment="1">
      <alignment horizontal="right" wrapText="1"/>
    </xf>
    <xf numFmtId="166" fontId="8" fillId="0" borderId="1" xfId="1" applyNumberFormat="1" applyFont="1" applyBorder="1" applyAlignment="1">
      <alignment horizontal="right" wrapText="1"/>
    </xf>
    <xf numFmtId="0" fontId="10" fillId="0" borderId="0" xfId="0" applyFont="1" applyAlignment="1">
      <alignment vertical="center"/>
    </xf>
    <xf numFmtId="0" fontId="10" fillId="0" borderId="2" xfId="0" applyFont="1" applyBorder="1"/>
    <xf numFmtId="165" fontId="10" fillId="0" borderId="1" xfId="0" applyNumberFormat="1" applyFont="1" applyBorder="1"/>
    <xf numFmtId="0" fontId="10" fillId="0" borderId="0" xfId="0" applyFont="1" applyAlignment="1">
      <alignment wrapText="1"/>
    </xf>
    <xf numFmtId="167" fontId="10" fillId="0" borderId="0" xfId="0" applyNumberFormat="1" applyFont="1"/>
    <xf numFmtId="167" fontId="10" fillId="0" borderId="0" xfId="1" applyNumberFormat="1" applyFont="1"/>
    <xf numFmtId="167" fontId="11" fillId="0" borderId="0" xfId="0" applyNumberFormat="1" applyFont="1"/>
    <xf numFmtId="168" fontId="7" fillId="2" borderId="1" xfId="1" applyNumberFormat="1" applyFont="1" applyFill="1" applyBorder="1" applyAlignment="1">
      <alignment horizontal="right" wrapText="1"/>
    </xf>
    <xf numFmtId="168" fontId="8" fillId="2" borderId="1" xfId="1" applyNumberFormat="1" applyFont="1" applyFill="1" applyBorder="1" applyAlignment="1">
      <alignment horizontal="right" wrapText="1"/>
    </xf>
    <xf numFmtId="166" fontId="10" fillId="0" borderId="1" xfId="1" applyNumberFormat="1" applyFont="1" applyBorder="1" applyAlignment="1">
      <alignment horizontal="right" wrapText="1"/>
    </xf>
    <xf numFmtId="166" fontId="11" fillId="0" borderId="1" xfId="1" applyNumberFormat="1" applyFont="1" applyBorder="1" applyAlignment="1">
      <alignment horizontal="right" wrapText="1"/>
    </xf>
    <xf numFmtId="0" fontId="0" fillId="4" borderId="0" xfId="0" applyFill="1"/>
    <xf numFmtId="0" fontId="0" fillId="4" borderId="9" xfId="0" applyFill="1" applyBorder="1"/>
    <xf numFmtId="0" fontId="0" fillId="4" borderId="11" xfId="0" applyFill="1" applyBorder="1"/>
    <xf numFmtId="0" fontId="0" fillId="4" borderId="12" xfId="0" applyFill="1" applyBorder="1"/>
    <xf numFmtId="0" fontId="0" fillId="4" borderId="10" xfId="0" applyFill="1" applyBorder="1"/>
    <xf numFmtId="0" fontId="0" fillId="4" borderId="13" xfId="0" applyFill="1" applyBorder="1"/>
    <xf numFmtId="0" fontId="16" fillId="4" borderId="0" xfId="0" applyFont="1" applyFill="1"/>
    <xf numFmtId="0" fontId="17" fillId="4" borderId="0" xfId="0" applyFont="1" applyFill="1"/>
    <xf numFmtId="0" fontId="11" fillId="4" borderId="0" xfId="0" applyFont="1" applyFill="1"/>
    <xf numFmtId="0" fontId="0" fillId="4" borderId="15" xfId="0" applyFill="1" applyBorder="1"/>
    <xf numFmtId="0" fontId="0" fillId="4" borderId="16" xfId="0" applyFill="1" applyBorder="1"/>
    <xf numFmtId="0" fontId="0" fillId="4" borderId="17" xfId="0" applyFill="1" applyBorder="1"/>
    <xf numFmtId="0" fontId="19" fillId="4" borderId="0" xfId="0" applyFont="1" applyFill="1" applyAlignment="1">
      <alignment horizontal="left" indent="17"/>
    </xf>
    <xf numFmtId="0" fontId="0" fillId="4" borderId="0" xfId="0" applyFill="1" applyAlignment="1">
      <alignment horizontal="left" indent="17"/>
    </xf>
    <xf numFmtId="0" fontId="11" fillId="4" borderId="0" xfId="0" applyFont="1" applyFill="1" applyAlignment="1">
      <alignment horizontal="left"/>
    </xf>
    <xf numFmtId="0" fontId="18" fillId="5" borderId="14" xfId="0" applyFont="1" applyFill="1" applyBorder="1" applyAlignment="1">
      <alignment horizontal="center" vertical="center"/>
    </xf>
    <xf numFmtId="0" fontId="11" fillId="0" borderId="22" xfId="0" applyFont="1" applyBorder="1"/>
    <xf numFmtId="0" fontId="11" fillId="0" borderId="23" xfId="0" applyFont="1" applyBorder="1"/>
    <xf numFmtId="0" fontId="21" fillId="0" borderId="1" xfId="0" applyFont="1" applyBorder="1" applyAlignment="1">
      <alignment wrapText="1"/>
    </xf>
    <xf numFmtId="0" fontId="20" fillId="0" borderId="1" xfId="0" applyFont="1" applyBorder="1" applyAlignment="1">
      <alignment horizontal="center" wrapText="1"/>
    </xf>
    <xf numFmtId="0" fontId="21" fillId="0" borderId="1" xfId="0" applyFont="1" applyBorder="1" applyAlignment="1">
      <alignment horizontal="center" wrapText="1"/>
    </xf>
    <xf numFmtId="0" fontId="22" fillId="8" borderId="1" xfId="0" applyFont="1" applyFill="1" applyBorder="1" applyAlignment="1">
      <alignment wrapText="1"/>
    </xf>
    <xf numFmtId="166" fontId="22" fillId="8" borderId="1" xfId="1" applyNumberFormat="1" applyFont="1" applyFill="1" applyBorder="1" applyAlignment="1">
      <alignment horizontal="right" wrapText="1"/>
    </xf>
    <xf numFmtId="166" fontId="22" fillId="8" borderId="1" xfId="1" applyNumberFormat="1" applyFont="1" applyFill="1" applyBorder="1" applyAlignment="1">
      <alignment wrapText="1"/>
    </xf>
    <xf numFmtId="0" fontId="23" fillId="0" borderId="0" xfId="0" applyFont="1"/>
    <xf numFmtId="0" fontId="25" fillId="0" borderId="1" xfId="0" applyFont="1" applyBorder="1" applyAlignment="1">
      <alignment wrapText="1"/>
    </xf>
    <xf numFmtId="0" fontId="24" fillId="0" borderId="1" xfId="0" applyFont="1" applyBorder="1" applyAlignment="1">
      <alignment horizontal="left" wrapText="1"/>
    </xf>
    <xf numFmtId="0" fontId="24" fillId="0" borderId="1" xfId="0" applyFont="1" applyBorder="1" applyAlignment="1">
      <alignment horizontal="center" wrapText="1"/>
    </xf>
    <xf numFmtId="0" fontId="25" fillId="0" borderId="1" xfId="0" applyFont="1" applyBorder="1" applyAlignment="1">
      <alignment horizontal="center" wrapText="1"/>
    </xf>
    <xf numFmtId="0" fontId="7" fillId="0" borderId="1" xfId="0" applyFont="1" applyBorder="1"/>
    <xf numFmtId="0" fontId="26" fillId="0" borderId="0" xfId="0" applyFont="1"/>
    <xf numFmtId="0" fontId="27" fillId="8" borderId="1" xfId="0" applyFont="1" applyFill="1" applyBorder="1" applyAlignment="1">
      <alignment wrapText="1"/>
    </xf>
    <xf numFmtId="166" fontId="27" fillId="8" borderId="1" xfId="1" applyNumberFormat="1" applyFont="1" applyFill="1" applyBorder="1" applyAlignment="1">
      <alignment horizontal="right" wrapText="1"/>
    </xf>
    <xf numFmtId="0" fontId="28" fillId="2" borderId="1" xfId="0" applyFont="1" applyFill="1" applyBorder="1" applyAlignment="1">
      <alignment wrapText="1"/>
    </xf>
    <xf numFmtId="166" fontId="25" fillId="6" borderId="1" xfId="1" applyNumberFormat="1" applyFont="1" applyFill="1" applyBorder="1" applyAlignment="1">
      <alignment horizontal="right" wrapText="1"/>
    </xf>
    <xf numFmtId="0" fontId="11" fillId="6" borderId="1" xfId="0" applyFont="1" applyFill="1" applyBorder="1"/>
    <xf numFmtId="167" fontId="5" fillId="6" borderId="1" xfId="1" applyNumberFormat="1" applyFont="1" applyFill="1" applyBorder="1" applyAlignment="1">
      <alignment horizontal="right" wrapText="1"/>
    </xf>
    <xf numFmtId="0" fontId="4" fillId="0" borderId="1" xfId="0" applyFont="1" applyBorder="1"/>
    <xf numFmtId="0" fontId="6" fillId="0" borderId="1" xfId="0" applyFont="1" applyBorder="1" applyAlignment="1">
      <alignment horizontal="center" wrapText="1"/>
    </xf>
    <xf numFmtId="0" fontId="5" fillId="0" borderId="1" xfId="0" applyFont="1" applyBorder="1" applyAlignment="1">
      <alignment horizontal="center" wrapText="1"/>
    </xf>
    <xf numFmtId="0" fontId="4" fillId="6" borderId="1" xfId="0" applyFont="1" applyFill="1" applyBorder="1"/>
    <xf numFmtId="0" fontId="4" fillId="0" borderId="1" xfId="0" applyFont="1" applyBorder="1" applyAlignment="1">
      <alignment wrapText="1"/>
    </xf>
    <xf numFmtId="0" fontId="6" fillId="0" borderId="1" xfId="0" applyFont="1" applyBorder="1" applyAlignment="1">
      <alignment horizontal="center"/>
    </xf>
    <xf numFmtId="0" fontId="4" fillId="0" borderId="1" xfId="0" applyFont="1" applyBorder="1" applyAlignment="1">
      <alignment horizontal="center" wrapText="1"/>
    </xf>
    <xf numFmtId="166" fontId="8" fillId="8" borderId="1" xfId="1" applyNumberFormat="1" applyFont="1" applyFill="1" applyBorder="1" applyAlignment="1">
      <alignment horizontal="right" wrapText="1"/>
    </xf>
    <xf numFmtId="166" fontId="29" fillId="0" borderId="2" xfId="1" applyNumberFormat="1" applyFont="1" applyBorder="1" applyAlignment="1">
      <alignment horizontal="right" wrapText="1"/>
    </xf>
    <xf numFmtId="166" fontId="29" fillId="0" borderId="1" xfId="1" applyNumberFormat="1" applyFont="1" applyBorder="1" applyAlignment="1">
      <alignment horizontal="right" wrapText="1"/>
    </xf>
    <xf numFmtId="0" fontId="13" fillId="0" borderId="0" xfId="0" applyFont="1"/>
    <xf numFmtId="0" fontId="12" fillId="0" borderId="0" xfId="0" applyFont="1"/>
    <xf numFmtId="0" fontId="4" fillId="0" borderId="1" xfId="0" applyFont="1" applyBorder="1" applyAlignment="1">
      <alignment horizontal="left" wrapText="1"/>
    </xf>
    <xf numFmtId="0" fontId="30" fillId="0" borderId="1" xfId="0" applyFont="1" applyBorder="1" applyAlignment="1">
      <alignment horizontal="center" wrapText="1"/>
    </xf>
    <xf numFmtId="0" fontId="30" fillId="0" borderId="1" xfId="0" applyFont="1" applyBorder="1" applyAlignment="1">
      <alignment horizontal="center" vertical="center" wrapText="1"/>
    </xf>
    <xf numFmtId="0" fontId="31" fillId="0" borderId="1" xfId="0" applyFont="1" applyBorder="1" applyAlignment="1">
      <alignment horizontal="left"/>
    </xf>
    <xf numFmtId="0" fontId="32" fillId="5" borderId="1" xfId="0" applyFont="1" applyFill="1" applyBorder="1" applyAlignment="1">
      <alignment horizontal="left"/>
    </xf>
    <xf numFmtId="166" fontId="30" fillId="5" borderId="1" xfId="1" applyNumberFormat="1" applyFont="1" applyFill="1" applyBorder="1" applyAlignment="1">
      <alignment horizontal="right" wrapText="1"/>
    </xf>
    <xf numFmtId="0" fontId="14" fillId="0" borderId="1" xfId="0" applyFont="1" applyBorder="1" applyAlignment="1">
      <alignment horizontal="left"/>
    </xf>
    <xf numFmtId="0" fontId="4" fillId="6" borderId="3" xfId="0" applyFont="1" applyFill="1" applyBorder="1" applyAlignment="1">
      <alignment horizontal="left"/>
    </xf>
    <xf numFmtId="166" fontId="30" fillId="6" borderId="3" xfId="1" applyNumberFormat="1" applyFont="1" applyFill="1" applyBorder="1" applyAlignment="1">
      <alignment horizontal="right" wrapText="1"/>
    </xf>
    <xf numFmtId="0" fontId="14" fillId="0" borderId="2" xfId="0" applyFont="1" applyBorder="1" applyAlignment="1">
      <alignment horizontal="left"/>
    </xf>
    <xf numFmtId="167" fontId="12" fillId="0" borderId="0" xfId="1" applyNumberFormat="1" applyFont="1"/>
    <xf numFmtId="167" fontId="4" fillId="0" borderId="1" xfId="1" applyNumberFormat="1" applyFont="1" applyBorder="1" applyAlignment="1">
      <alignment horizontal="left" vertical="center" wrapText="1"/>
    </xf>
    <xf numFmtId="167" fontId="31" fillId="0" borderId="1" xfId="1" applyNumberFormat="1" applyFont="1" applyBorder="1" applyAlignment="1">
      <alignment horizontal="left"/>
    </xf>
    <xf numFmtId="166" fontId="29" fillId="0" borderId="1" xfId="1" applyNumberFormat="1" applyFont="1" applyBorder="1" applyAlignment="1">
      <alignment horizontal="center" wrapText="1"/>
    </xf>
    <xf numFmtId="167" fontId="32" fillId="5" borderId="1" xfId="1" applyNumberFormat="1" applyFont="1" applyFill="1" applyBorder="1" applyAlignment="1">
      <alignment horizontal="left"/>
    </xf>
    <xf numFmtId="166" fontId="30" fillId="5" borderId="1" xfId="1" applyNumberFormat="1" applyFont="1" applyFill="1" applyBorder="1" applyAlignment="1">
      <alignment horizontal="center" wrapText="1"/>
    </xf>
    <xf numFmtId="167" fontId="14" fillId="0" borderId="1" xfId="1" applyNumberFormat="1" applyFont="1" applyBorder="1" applyAlignment="1">
      <alignment horizontal="left"/>
    </xf>
    <xf numFmtId="167" fontId="4" fillId="6" borderId="3" xfId="1" applyNumberFormat="1" applyFont="1" applyFill="1" applyBorder="1" applyAlignment="1">
      <alignment horizontal="left"/>
    </xf>
    <xf numFmtId="166" fontId="30" fillId="6" borderId="3" xfId="1" applyNumberFormat="1" applyFont="1" applyFill="1" applyBorder="1" applyAlignment="1">
      <alignment horizontal="center" wrapText="1"/>
    </xf>
    <xf numFmtId="167" fontId="14" fillId="0" borderId="2" xfId="1" applyNumberFormat="1" applyFont="1" applyBorder="1" applyAlignment="1">
      <alignment horizontal="left"/>
    </xf>
    <xf numFmtId="166" fontId="29" fillId="0" borderId="2" xfId="1" applyNumberFormat="1" applyFont="1" applyBorder="1" applyAlignment="1">
      <alignment horizontal="center" wrapText="1"/>
    </xf>
    <xf numFmtId="0" fontId="5" fillId="0" borderId="1" xfId="0" applyFont="1" applyBorder="1" applyAlignment="1">
      <alignment horizontal="left" vertical="center" wrapText="1"/>
    </xf>
    <xf numFmtId="166" fontId="4" fillId="0" borderId="1" xfId="1" applyNumberFormat="1" applyFont="1" applyBorder="1" applyAlignment="1">
      <alignment horizontal="left" wrapText="1"/>
    </xf>
    <xf numFmtId="166" fontId="4" fillId="5" borderId="1" xfId="1" applyNumberFormat="1" applyFont="1" applyFill="1" applyBorder="1" applyAlignment="1">
      <alignment horizontal="left" wrapText="1"/>
    </xf>
    <xf numFmtId="166" fontId="4" fillId="6" borderId="3" xfId="1" applyNumberFormat="1" applyFont="1" applyFill="1" applyBorder="1" applyAlignment="1">
      <alignment horizontal="left" wrapText="1"/>
    </xf>
    <xf numFmtId="166" fontId="4" fillId="0" borderId="2" xfId="1" applyNumberFormat="1" applyFont="1" applyBorder="1" applyAlignment="1">
      <alignment horizontal="left" wrapText="1"/>
    </xf>
    <xf numFmtId="166" fontId="14" fillId="0" borderId="1" xfId="1" applyNumberFormat="1" applyFont="1" applyBorder="1" applyAlignment="1">
      <alignment horizontal="center" wrapText="1"/>
    </xf>
    <xf numFmtId="0" fontId="12" fillId="0" borderId="0" xfId="0" applyFont="1" applyAlignment="1">
      <alignment horizontal="left"/>
    </xf>
    <xf numFmtId="0" fontId="12" fillId="0" borderId="8" xfId="0" applyFont="1" applyBorder="1" applyAlignment="1">
      <alignment horizontal="left"/>
    </xf>
    <xf numFmtId="0" fontId="13" fillId="0" borderId="24" xfId="0" applyFont="1" applyBorder="1" applyAlignment="1">
      <alignment horizontal="left"/>
    </xf>
    <xf numFmtId="0" fontId="13" fillId="0" borderId="25" xfId="0" applyFont="1" applyBorder="1" applyAlignment="1">
      <alignment horizontal="left"/>
    </xf>
    <xf numFmtId="0" fontId="13" fillId="0" borderId="26" xfId="0" applyFont="1" applyBorder="1" applyAlignment="1">
      <alignment horizontal="left"/>
    </xf>
    <xf numFmtId="167" fontId="11" fillId="0" borderId="0" xfId="1" applyNumberFormat="1" applyFont="1"/>
    <xf numFmtId="167" fontId="34" fillId="0" borderId="0" xfId="1" applyNumberFormat="1" applyFont="1"/>
    <xf numFmtId="0" fontId="34" fillId="0" borderId="0" xfId="0" applyFont="1"/>
    <xf numFmtId="0" fontId="10" fillId="0" borderId="10" xfId="0" applyFont="1" applyBorder="1"/>
    <xf numFmtId="0" fontId="10" fillId="0" borderId="18" xfId="0" applyFont="1" applyBorder="1"/>
    <xf numFmtId="0" fontId="10" fillId="0" borderId="19" xfId="0" applyFont="1" applyBorder="1"/>
    <xf numFmtId="0" fontId="38" fillId="0" borderId="27" xfId="4" quotePrefix="1" applyFont="1" applyBorder="1"/>
    <xf numFmtId="0" fontId="38" fillId="0" borderId="28" xfId="4" quotePrefix="1" applyFont="1" applyBorder="1"/>
    <xf numFmtId="0" fontId="39" fillId="0" borderId="0" xfId="4" applyFont="1"/>
    <xf numFmtId="0" fontId="38" fillId="0" borderId="29" xfId="4" quotePrefix="1" applyFont="1" applyBorder="1"/>
    <xf numFmtId="0" fontId="40" fillId="0" borderId="0" xfId="0" applyFont="1"/>
    <xf numFmtId="168" fontId="10" fillId="0" borderId="0" xfId="0" applyNumberFormat="1" applyFont="1"/>
    <xf numFmtId="0" fontId="3" fillId="0" borderId="0" xfId="0" applyFont="1" applyAlignment="1">
      <alignment wrapText="1"/>
    </xf>
    <xf numFmtId="167" fontId="30" fillId="0" borderId="1" xfId="1" applyNumberFormat="1" applyFont="1" applyBorder="1" applyAlignment="1">
      <alignment horizontal="center" wrapText="1"/>
    </xf>
    <xf numFmtId="0" fontId="8" fillId="0" borderId="1" xfId="0" applyFont="1" applyBorder="1" applyAlignment="1">
      <alignment horizontal="center" wrapText="1"/>
    </xf>
    <xf numFmtId="0" fontId="18" fillId="6" borderId="14" xfId="0" applyFont="1" applyFill="1" applyBorder="1" applyAlignment="1">
      <alignment horizontal="center" vertical="center"/>
    </xf>
    <xf numFmtId="166" fontId="0" fillId="0" borderId="0" xfId="0" applyNumberFormat="1"/>
    <xf numFmtId="167" fontId="29" fillId="0" borderId="1" xfId="1" applyNumberFormat="1" applyFont="1" applyBorder="1" applyAlignment="1">
      <alignment horizontal="center" wrapText="1"/>
    </xf>
    <xf numFmtId="167" fontId="30" fillId="5" borderId="1" xfId="1" applyNumberFormat="1" applyFont="1" applyFill="1" applyBorder="1" applyAlignment="1">
      <alignment horizontal="center" wrapText="1"/>
    </xf>
    <xf numFmtId="167" fontId="30" fillId="6" borderId="3" xfId="1" applyNumberFormat="1" applyFont="1" applyFill="1" applyBorder="1" applyAlignment="1">
      <alignment horizontal="center" wrapText="1"/>
    </xf>
    <xf numFmtId="167" fontId="29" fillId="0" borderId="2" xfId="1" applyNumberFormat="1" applyFont="1" applyBorder="1" applyAlignment="1">
      <alignment horizontal="center" wrapText="1"/>
    </xf>
    <xf numFmtId="0" fontId="9" fillId="0" borderId="0" xfId="0" applyFont="1" applyAlignment="1">
      <alignment horizontal="left" wrapText="1"/>
    </xf>
    <xf numFmtId="0" fontId="7" fillId="2" borderId="2" xfId="0" applyFont="1" applyFill="1" applyBorder="1"/>
    <xf numFmtId="2" fontId="11" fillId="0" borderId="1" xfId="0" applyNumberFormat="1" applyFont="1" applyBorder="1"/>
    <xf numFmtId="0" fontId="8" fillId="8" borderId="1" xfId="0" applyFont="1" applyFill="1" applyBorder="1"/>
    <xf numFmtId="165" fontId="8" fillId="2" borderId="1" xfId="1" applyFont="1" applyFill="1" applyBorder="1" applyAlignment="1">
      <alignment horizontal="right"/>
    </xf>
    <xf numFmtId="0" fontId="7" fillId="0" borderId="2" xfId="0" applyFont="1" applyBorder="1"/>
    <xf numFmtId="169" fontId="7" fillId="0" borderId="1" xfId="1" applyNumberFormat="1" applyFont="1" applyBorder="1" applyAlignment="1">
      <alignment horizontal="right" wrapText="1"/>
    </xf>
    <xf numFmtId="169" fontId="8" fillId="0" borderId="1" xfId="1" applyNumberFormat="1" applyFont="1" applyBorder="1" applyAlignment="1">
      <alignment horizontal="right" wrapText="1"/>
    </xf>
    <xf numFmtId="0" fontId="8" fillId="6" borderId="1" xfId="0" applyFont="1" applyFill="1" applyBorder="1"/>
    <xf numFmtId="169" fontId="8" fillId="6" borderId="1" xfId="1" applyNumberFormat="1" applyFont="1" applyFill="1" applyBorder="1" applyAlignment="1">
      <alignment horizontal="right" wrapText="1"/>
    </xf>
    <xf numFmtId="2" fontId="7" fillId="0" borderId="1" xfId="1" applyNumberFormat="1" applyFont="1" applyBorder="1" applyAlignment="1">
      <alignment horizontal="right" wrapText="1"/>
    </xf>
    <xf numFmtId="2" fontId="8" fillId="0" borderId="1" xfId="1" applyNumberFormat="1" applyFont="1" applyBorder="1" applyAlignment="1">
      <alignment horizontal="right" wrapText="1"/>
    </xf>
    <xf numFmtId="0" fontId="29" fillId="0" borderId="1" xfId="0" applyFont="1" applyBorder="1" applyAlignment="1">
      <alignment wrapText="1"/>
    </xf>
    <xf numFmtId="166" fontId="30" fillId="0" borderId="2" xfId="1" applyNumberFormat="1" applyFont="1" applyBorder="1" applyAlignment="1">
      <alignment horizontal="right" wrapText="1"/>
    </xf>
    <xf numFmtId="0" fontId="30" fillId="6" borderId="1" xfId="0" applyFont="1" applyFill="1" applyBorder="1" applyAlignment="1">
      <alignment wrapText="1"/>
    </xf>
    <xf numFmtId="166" fontId="30" fillId="6" borderId="1" xfId="1" applyNumberFormat="1" applyFont="1" applyFill="1" applyBorder="1" applyAlignment="1">
      <alignment horizontal="right" wrapText="1"/>
    </xf>
    <xf numFmtId="166" fontId="30" fillId="0" borderId="1" xfId="1" applyNumberFormat="1" applyFont="1" applyBorder="1" applyAlignment="1">
      <alignment horizontal="right" wrapText="1"/>
    </xf>
    <xf numFmtId="0" fontId="4" fillId="0" borderId="0" xfId="0" applyFont="1" applyAlignment="1">
      <alignment horizontal="left"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10" fillId="0" borderId="0" xfId="0" applyFont="1" applyAlignment="1">
      <alignment horizontal="center" vertical="center"/>
    </xf>
    <xf numFmtId="0" fontId="5" fillId="0" borderId="1" xfId="0" applyFont="1" applyBorder="1" applyAlignment="1">
      <alignment wrapText="1"/>
    </xf>
    <xf numFmtId="0" fontId="7" fillId="0" borderId="2" xfId="0" applyFont="1" applyBorder="1" applyAlignment="1">
      <alignment wrapText="1"/>
    </xf>
    <xf numFmtId="170" fontId="7" fillId="0" borderId="2" xfId="1" applyNumberFormat="1" applyFont="1" applyBorder="1" applyAlignment="1">
      <alignment horizontal="right" wrapText="1"/>
    </xf>
    <xf numFmtId="0" fontId="8" fillId="6" borderId="1" xfId="0" applyFont="1" applyFill="1" applyBorder="1" applyAlignment="1">
      <alignment wrapText="1"/>
    </xf>
    <xf numFmtId="170" fontId="8" fillId="6" borderId="2" xfId="1" applyNumberFormat="1" applyFont="1" applyFill="1" applyBorder="1" applyAlignment="1">
      <alignment horizontal="right" wrapText="1"/>
    </xf>
    <xf numFmtId="170" fontId="7" fillId="0" borderId="1" xfId="1" applyNumberFormat="1" applyFont="1" applyBorder="1" applyAlignment="1">
      <alignment horizontal="right" wrapText="1"/>
    </xf>
    <xf numFmtId="0" fontId="4" fillId="0" borderId="0" xfId="0" applyFont="1" applyAlignment="1">
      <alignment horizontal="center" wrapText="1"/>
    </xf>
    <xf numFmtId="166" fontId="30" fillId="0" borderId="0" xfId="1" applyNumberFormat="1" applyFont="1" applyAlignment="1">
      <alignment horizontal="right" wrapText="1"/>
    </xf>
    <xf numFmtId="0" fontId="30" fillId="0" borderId="0" xfId="0" applyFont="1" applyAlignment="1">
      <alignment horizontal="center" wrapText="1"/>
    </xf>
    <xf numFmtId="0" fontId="43" fillId="0" borderId="0" xfId="0" applyFont="1" applyAlignment="1">
      <alignment horizontal="left" wrapText="1"/>
    </xf>
    <xf numFmtId="0" fontId="5" fillId="0" borderId="2" xfId="2" applyFont="1" applyBorder="1" applyAlignment="1">
      <alignment horizontal="left" wrapText="1"/>
    </xf>
    <xf numFmtId="0" fontId="8" fillId="0" borderId="1" xfId="2" applyFont="1" applyBorder="1" applyAlignment="1">
      <alignment horizontal="center" wrapText="1"/>
    </xf>
    <xf numFmtId="167" fontId="44" fillId="0" borderId="1" xfId="1" applyNumberFormat="1" applyFont="1" applyBorder="1"/>
    <xf numFmtId="167" fontId="44" fillId="0" borderId="41" xfId="1" applyNumberFormat="1" applyFont="1" applyBorder="1"/>
    <xf numFmtId="166" fontId="7" fillId="0" borderId="41" xfId="1" applyNumberFormat="1" applyFont="1" applyBorder="1" applyAlignment="1">
      <alignment horizontal="right" wrapText="1"/>
    </xf>
    <xf numFmtId="167" fontId="5" fillId="5" borderId="1" xfId="1" applyNumberFormat="1" applyFont="1" applyFill="1" applyBorder="1"/>
    <xf numFmtId="166" fontId="8" fillId="5" borderId="1" xfId="1" applyNumberFormat="1" applyFont="1" applyFill="1" applyBorder="1" applyAlignment="1">
      <alignment horizontal="right" wrapText="1"/>
    </xf>
    <xf numFmtId="167" fontId="44" fillId="0" borderId="2" xfId="1" applyNumberFormat="1" applyFont="1" applyBorder="1"/>
    <xf numFmtId="166" fontId="7" fillId="0" borderId="2" xfId="1" applyNumberFormat="1" applyFont="1" applyBorder="1" applyAlignment="1">
      <alignment horizontal="right" wrapText="1"/>
    </xf>
    <xf numFmtId="167" fontId="5" fillId="6" borderId="3" xfId="1" applyNumberFormat="1" applyFont="1" applyFill="1" applyBorder="1"/>
    <xf numFmtId="167" fontId="8" fillId="6" borderId="3" xfId="1" applyNumberFormat="1" applyFont="1" applyFill="1" applyBorder="1" applyAlignment="1">
      <alignment horizontal="right" wrapText="1"/>
    </xf>
    <xf numFmtId="167" fontId="7" fillId="0" borderId="2" xfId="1" applyNumberFormat="1" applyFont="1" applyBorder="1" applyAlignment="1">
      <alignment horizontal="right" wrapText="1"/>
    </xf>
    <xf numFmtId="167" fontId="7" fillId="0" borderId="1" xfId="1" applyNumberFormat="1" applyFont="1" applyBorder="1" applyAlignment="1">
      <alignment horizontal="right" wrapText="1"/>
    </xf>
    <xf numFmtId="167" fontId="7" fillId="0" borderId="41" xfId="1" applyNumberFormat="1" applyFont="1" applyBorder="1" applyAlignment="1">
      <alignment horizontal="right" wrapText="1"/>
    </xf>
    <xf numFmtId="166" fontId="8" fillId="6" borderId="3" xfId="1" applyNumberFormat="1" applyFont="1" applyFill="1" applyBorder="1" applyAlignment="1">
      <alignment horizontal="right" wrapText="1"/>
    </xf>
    <xf numFmtId="165" fontId="10" fillId="0" borderId="0" xfId="1" applyFont="1"/>
    <xf numFmtId="0" fontId="5" fillId="0" borderId="1" xfId="2" applyFont="1" applyBorder="1" applyAlignment="1">
      <alignment horizontal="left" wrapText="1"/>
    </xf>
    <xf numFmtId="0" fontId="11" fillId="0" borderId="1" xfId="0" applyFont="1" applyBorder="1"/>
    <xf numFmtId="166" fontId="8" fillId="0" borderId="2" xfId="1" applyNumberFormat="1" applyFont="1" applyBorder="1" applyAlignment="1">
      <alignment horizontal="right" wrapText="1"/>
    </xf>
    <xf numFmtId="170" fontId="8" fillId="0" borderId="2" xfId="1" applyNumberFormat="1" applyFont="1" applyBorder="1" applyAlignment="1">
      <alignment horizontal="right" wrapText="1"/>
    </xf>
    <xf numFmtId="170" fontId="8" fillId="0" borderId="1" xfId="1" applyNumberFormat="1" applyFont="1" applyBorder="1" applyAlignment="1">
      <alignment horizontal="right" wrapText="1"/>
    </xf>
    <xf numFmtId="0" fontId="12" fillId="0" borderId="0" xfId="0" applyFont="1" applyAlignment="1">
      <alignment horizontal="left"/>
    </xf>
    <xf numFmtId="164" fontId="0" fillId="0" borderId="0" xfId="5" applyFont="1"/>
    <xf numFmtId="164" fontId="10" fillId="0" borderId="0" xfId="5" applyFont="1"/>
    <xf numFmtId="171" fontId="10" fillId="0" borderId="0" xfId="0" applyNumberFormat="1" applyFont="1"/>
    <xf numFmtId="166" fontId="29" fillId="0" borderId="2" xfId="1" applyNumberFormat="1" applyFont="1" applyBorder="1" applyAlignment="1">
      <alignment horizontal="right"/>
    </xf>
    <xf numFmtId="167" fontId="11" fillId="10" borderId="0" xfId="1" applyNumberFormat="1" applyFont="1" applyFill="1"/>
    <xf numFmtId="0" fontId="29" fillId="0" borderId="1" xfId="0" applyFont="1" applyBorder="1"/>
    <xf numFmtId="165" fontId="11" fillId="0" borderId="0" xfId="1" applyFont="1"/>
    <xf numFmtId="165" fontId="0" fillId="0" borderId="0" xfId="1" applyFont="1"/>
    <xf numFmtId="43" fontId="11" fillId="0" borderId="0" xfId="0" applyNumberFormat="1" applyFont="1"/>
    <xf numFmtId="0" fontId="0" fillId="0" borderId="0" xfId="0" applyFont="1"/>
    <xf numFmtId="0" fontId="0" fillId="0" borderId="0" xfId="0" applyFont="1" applyAlignment="1">
      <alignment wrapText="1"/>
    </xf>
    <xf numFmtId="0" fontId="4" fillId="0" borderId="1" xfId="0" applyFont="1" applyBorder="1" applyAlignment="1">
      <alignment horizontal="center"/>
    </xf>
    <xf numFmtId="166" fontId="29" fillId="2" borderId="1" xfId="1" applyNumberFormat="1" applyFont="1" applyFill="1" applyBorder="1" applyAlignment="1">
      <alignment horizontal="right" wrapText="1"/>
    </xf>
    <xf numFmtId="166" fontId="30" fillId="2" borderId="1" xfId="1" applyNumberFormat="1" applyFont="1" applyFill="1" applyBorder="1" applyAlignment="1">
      <alignment horizontal="right" wrapText="1"/>
    </xf>
    <xf numFmtId="166" fontId="30" fillId="8" borderId="1" xfId="1" applyNumberFormat="1" applyFont="1" applyFill="1" applyBorder="1" applyAlignment="1">
      <alignment horizontal="right" wrapText="1"/>
    </xf>
    <xf numFmtId="166" fontId="0" fillId="0" borderId="0" xfId="0" applyNumberFormat="1" applyFont="1"/>
    <xf numFmtId="167" fontId="0" fillId="0" borderId="0" xfId="1" applyNumberFormat="1" applyFont="1"/>
    <xf numFmtId="43" fontId="0" fillId="0" borderId="0" xfId="0" applyNumberFormat="1" applyFont="1"/>
    <xf numFmtId="168" fontId="29" fillId="2" borderId="1" xfId="1" applyNumberFormat="1" applyFont="1" applyFill="1" applyBorder="1" applyAlignment="1">
      <alignment horizontal="right" wrapText="1"/>
    </xf>
    <xf numFmtId="168" fontId="30" fillId="2" borderId="1" xfId="1" applyNumberFormat="1" applyFont="1" applyFill="1" applyBorder="1" applyAlignment="1">
      <alignment horizontal="right" wrapText="1"/>
    </xf>
    <xf numFmtId="167" fontId="4" fillId="6" borderId="1" xfId="1" applyNumberFormat="1" applyFont="1" applyFill="1" applyBorder="1" applyAlignment="1">
      <alignment horizontal="right" wrapText="1"/>
    </xf>
    <xf numFmtId="168" fontId="30" fillId="8" borderId="1" xfId="1" applyNumberFormat="1" applyFont="1" applyFill="1" applyBorder="1" applyAlignment="1">
      <alignment horizontal="right"/>
    </xf>
    <xf numFmtId="168" fontId="30" fillId="8" borderId="1" xfId="1" applyNumberFormat="1" applyFont="1" applyFill="1" applyBorder="1" applyAlignment="1">
      <alignment horizontal="right" wrapText="1"/>
    </xf>
    <xf numFmtId="165" fontId="29" fillId="2" borderId="2" xfId="1" applyFont="1" applyFill="1" applyBorder="1" applyAlignment="1">
      <alignment horizontal="right" wrapText="1"/>
    </xf>
    <xf numFmtId="165" fontId="30" fillId="2" borderId="2" xfId="1" applyFont="1" applyFill="1" applyBorder="1" applyAlignment="1">
      <alignment horizontal="right" wrapText="1"/>
    </xf>
    <xf numFmtId="165" fontId="30" fillId="6" borderId="1" xfId="1" applyFont="1" applyFill="1" applyBorder="1" applyAlignment="1">
      <alignment horizontal="center" wrapText="1"/>
    </xf>
    <xf numFmtId="4" fontId="30" fillId="6" borderId="1" xfId="1" applyNumberFormat="1" applyFont="1" applyFill="1" applyBorder="1" applyAlignment="1">
      <alignment horizontal="right" wrapText="1"/>
    </xf>
    <xf numFmtId="167" fontId="29" fillId="2" borderId="2" xfId="1" applyNumberFormat="1" applyFont="1" applyFill="1" applyBorder="1" applyAlignment="1">
      <alignment horizontal="right" wrapText="1"/>
    </xf>
    <xf numFmtId="167" fontId="30" fillId="3" borderId="2" xfId="1" applyNumberFormat="1" applyFont="1" applyFill="1" applyBorder="1" applyAlignment="1">
      <alignment horizontal="right" wrapText="1"/>
    </xf>
    <xf numFmtId="167" fontId="30" fillId="8" borderId="1" xfId="1" applyNumberFormat="1" applyFont="1" applyFill="1" applyBorder="1" applyAlignment="1">
      <alignment horizontal="center" wrapText="1"/>
    </xf>
    <xf numFmtId="167" fontId="4" fillId="6" borderId="1" xfId="1" applyNumberFormat="1" applyFont="1" applyFill="1" applyBorder="1" applyAlignment="1">
      <alignment horizontal="left" wrapText="1"/>
    </xf>
    <xf numFmtId="165" fontId="4" fillId="6" borderId="1" xfId="1" applyFont="1" applyFill="1" applyBorder="1" applyAlignment="1">
      <alignment horizontal="right" wrapText="1"/>
    </xf>
    <xf numFmtId="167" fontId="10" fillId="0" borderId="0" xfId="1" applyNumberFormat="1" applyFont="1" applyAlignment="1">
      <alignment horizontal="center"/>
    </xf>
    <xf numFmtId="167" fontId="12" fillId="0" borderId="8" xfId="1" applyNumberFormat="1" applyFont="1" applyBorder="1" applyAlignment="1">
      <alignment horizontal="center"/>
    </xf>
    <xf numFmtId="167" fontId="5" fillId="0" borderId="1" xfId="1" applyNumberFormat="1" applyFont="1" applyBorder="1" applyAlignment="1">
      <alignment horizontal="center" vertical="center" wrapText="1"/>
    </xf>
    <xf numFmtId="167" fontId="31" fillId="0" borderId="1" xfId="1" applyNumberFormat="1" applyFont="1" applyBorder="1" applyAlignment="1">
      <alignment horizontal="center"/>
    </xf>
    <xf numFmtId="167" fontId="32" fillId="5" borderId="1" xfId="1" applyNumberFormat="1" applyFont="1" applyFill="1" applyBorder="1" applyAlignment="1">
      <alignment horizontal="center"/>
    </xf>
    <xf numFmtId="167" fontId="14" fillId="0" borderId="1" xfId="1" applyNumberFormat="1" applyFont="1" applyBorder="1" applyAlignment="1">
      <alignment horizontal="center"/>
    </xf>
    <xf numFmtId="167" fontId="4" fillId="6" borderId="3" xfId="1" applyNumberFormat="1" applyFont="1" applyFill="1" applyBorder="1" applyAlignment="1">
      <alignment horizontal="center"/>
    </xf>
    <xf numFmtId="167" fontId="14" fillId="0" borderId="2" xfId="1" applyNumberFormat="1" applyFont="1" applyBorder="1" applyAlignment="1">
      <alignment horizontal="center"/>
    </xf>
    <xf numFmtId="167" fontId="12" fillId="0" borderId="0" xfId="1" applyNumberFormat="1" applyFont="1" applyAlignment="1">
      <alignment horizontal="center"/>
    </xf>
    <xf numFmtId="166" fontId="7" fillId="0" borderId="1" xfId="1" applyNumberFormat="1" applyFont="1" applyFill="1" applyBorder="1" applyAlignment="1">
      <alignment horizontal="right" wrapText="1"/>
    </xf>
    <xf numFmtId="168" fontId="0" fillId="0" borderId="0" xfId="0" applyNumberFormat="1" applyFont="1"/>
    <xf numFmtId="0" fontId="18" fillId="0" borderId="0" xfId="0" applyFont="1"/>
    <xf numFmtId="0" fontId="18" fillId="6" borderId="0" xfId="0" applyFont="1" applyFill="1"/>
    <xf numFmtId="164" fontId="2" fillId="0" borderId="0" xfId="5" applyFont="1"/>
    <xf numFmtId="0" fontId="33" fillId="0" borderId="31" xfId="0" applyFont="1" applyBorder="1" applyAlignment="1">
      <alignment horizontal="center"/>
    </xf>
    <xf numFmtId="0" fontId="33" fillId="0" borderId="32" xfId="0" applyFont="1" applyBorder="1" applyAlignment="1">
      <alignment horizontal="center"/>
    </xf>
    <xf numFmtId="0" fontId="33" fillId="0" borderId="33" xfId="0" applyFont="1" applyBorder="1" applyAlignment="1">
      <alignment horizontal="center"/>
    </xf>
    <xf numFmtId="0" fontId="10" fillId="0" borderId="34" xfId="0" applyFont="1" applyBorder="1" applyAlignment="1">
      <alignment horizontal="justify" vertical="justify" wrapText="1"/>
    </xf>
    <xf numFmtId="0" fontId="10" fillId="0" borderId="30" xfId="0" applyFont="1" applyBorder="1" applyAlignment="1">
      <alignment horizontal="justify" vertical="justify" wrapText="1"/>
    </xf>
    <xf numFmtId="0" fontId="10" fillId="0" borderId="35" xfId="0" applyFont="1" applyBorder="1" applyAlignment="1">
      <alignment horizontal="justify" vertical="justify" wrapText="1"/>
    </xf>
    <xf numFmtId="0" fontId="10" fillId="0" borderId="36" xfId="0" applyFont="1" applyBorder="1" applyAlignment="1">
      <alignment horizontal="justify" vertical="justify" wrapText="1"/>
    </xf>
    <xf numFmtId="0" fontId="10" fillId="0" borderId="0" xfId="0" applyFont="1" applyAlignment="1">
      <alignment horizontal="justify" vertical="justify" wrapText="1"/>
    </xf>
    <xf numFmtId="0" fontId="10" fillId="0" borderId="37" xfId="0" applyFont="1" applyBorder="1" applyAlignment="1">
      <alignment horizontal="justify" vertical="justify" wrapText="1"/>
    </xf>
    <xf numFmtId="0" fontId="10" fillId="0" borderId="38" xfId="0" applyFont="1" applyBorder="1" applyAlignment="1">
      <alignment horizontal="justify" vertical="justify" wrapText="1"/>
    </xf>
    <xf numFmtId="0" fontId="10" fillId="0" borderId="39" xfId="0" applyFont="1" applyBorder="1" applyAlignment="1">
      <alignment horizontal="justify" vertical="justify" wrapText="1"/>
    </xf>
    <xf numFmtId="0" fontId="10" fillId="0" borderId="40" xfId="0" applyFont="1" applyBorder="1" applyAlignment="1">
      <alignment horizontal="justify" vertical="justify" wrapText="1"/>
    </xf>
    <xf numFmtId="0" fontId="37" fillId="0" borderId="20" xfId="0" applyFont="1" applyBorder="1" applyAlignment="1">
      <alignment horizontal="left" indent="5"/>
    </xf>
    <xf numFmtId="0" fontId="37" fillId="0" borderId="21" xfId="0" applyFont="1" applyBorder="1" applyAlignment="1">
      <alignment horizontal="left" indent="5"/>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6" fillId="0" borderId="20" xfId="0" applyFont="1" applyBorder="1" applyAlignment="1">
      <alignment horizontal="center"/>
    </xf>
    <xf numFmtId="0" fontId="36" fillId="0" borderId="21" xfId="0" applyFont="1" applyBorder="1" applyAlignment="1">
      <alignment horizontal="center"/>
    </xf>
    <xf numFmtId="0" fontId="20" fillId="6" borderId="4" xfId="0" applyFont="1" applyFill="1" applyBorder="1" applyAlignment="1">
      <alignment horizontal="left" wrapText="1"/>
    </xf>
    <xf numFmtId="0" fontId="20" fillId="6" borderId="5" xfId="0" applyFont="1" applyFill="1" applyBorder="1" applyAlignment="1">
      <alignment horizontal="left" wrapText="1"/>
    </xf>
    <xf numFmtId="0" fontId="20" fillId="6" borderId="6" xfId="0" applyFont="1" applyFill="1" applyBorder="1" applyAlignment="1">
      <alignment horizontal="left" wrapText="1"/>
    </xf>
    <xf numFmtId="0" fontId="22" fillId="9" borderId="4" xfId="0" applyFont="1" applyFill="1" applyBorder="1" applyAlignment="1">
      <alignment horizontal="center" wrapText="1"/>
    </xf>
    <xf numFmtId="0" fontId="22" fillId="9" borderId="5" xfId="0" applyFont="1" applyFill="1" applyBorder="1" applyAlignment="1">
      <alignment horizontal="center" wrapText="1"/>
    </xf>
    <xf numFmtId="0" fontId="22" fillId="9" borderId="6" xfId="0" applyFont="1" applyFill="1" applyBorder="1" applyAlignment="1">
      <alignment horizontal="center" wrapText="1"/>
    </xf>
    <xf numFmtId="0" fontId="9" fillId="0" borderId="4" xfId="0" applyFont="1" applyBorder="1" applyAlignment="1">
      <alignment horizontal="left" wrapText="1"/>
    </xf>
    <xf numFmtId="0" fontId="9" fillId="0" borderId="5" xfId="0" applyFont="1" applyBorder="1" applyAlignment="1">
      <alignment horizontal="left" wrapText="1"/>
    </xf>
    <xf numFmtId="0" fontId="9" fillId="0" borderId="6" xfId="0" applyFont="1" applyBorder="1" applyAlignment="1">
      <alignment horizontal="left" wrapText="1"/>
    </xf>
    <xf numFmtId="0" fontId="21" fillId="7" borderId="4" xfId="0" applyFont="1" applyFill="1" applyBorder="1" applyAlignment="1">
      <alignment horizontal="center" wrapText="1"/>
    </xf>
    <xf numFmtId="0" fontId="21" fillId="7" borderId="5" xfId="0" applyFont="1" applyFill="1" applyBorder="1" applyAlignment="1">
      <alignment horizontal="center" wrapText="1"/>
    </xf>
    <xf numFmtId="0" fontId="21" fillId="7" borderId="6" xfId="0" applyFont="1" applyFill="1" applyBorder="1" applyAlignment="1">
      <alignment horizontal="center" wrapText="1"/>
    </xf>
    <xf numFmtId="0" fontId="25" fillId="7" borderId="4" xfId="0" applyFont="1" applyFill="1" applyBorder="1" applyAlignment="1">
      <alignment horizontal="center" wrapText="1"/>
    </xf>
    <xf numFmtId="0" fontId="25" fillId="7" borderId="5" xfId="0" applyFont="1" applyFill="1" applyBorder="1" applyAlignment="1">
      <alignment horizontal="center" wrapText="1"/>
    </xf>
    <xf numFmtId="0" fontId="25" fillId="7" borderId="6" xfId="0" applyFont="1" applyFill="1" applyBorder="1" applyAlignment="1">
      <alignment horizontal="center" wrapText="1"/>
    </xf>
    <xf numFmtId="0" fontId="24" fillId="6" borderId="1" xfId="0" applyFont="1" applyFill="1" applyBorder="1" applyAlignment="1">
      <alignment horizontal="left" wrapText="1"/>
    </xf>
    <xf numFmtId="0" fontId="9" fillId="0" borderId="0" xfId="0" applyFont="1" applyAlignment="1">
      <alignment horizontal="left" wrapText="1"/>
    </xf>
    <xf numFmtId="0" fontId="11" fillId="6" borderId="1" xfId="0" applyFont="1" applyFill="1" applyBorder="1" applyAlignment="1">
      <alignment horizontal="left"/>
    </xf>
    <xf numFmtId="0" fontId="11" fillId="7" borderId="4" xfId="0" applyFont="1" applyFill="1" applyBorder="1" applyAlignment="1">
      <alignment horizontal="center"/>
    </xf>
    <xf numFmtId="0" fontId="11" fillId="7" borderId="5" xfId="0" applyFont="1" applyFill="1" applyBorder="1" applyAlignment="1">
      <alignment horizontal="center"/>
    </xf>
    <xf numFmtId="0" fontId="11" fillId="7" borderId="6" xfId="0" applyFont="1" applyFill="1" applyBorder="1" applyAlignment="1">
      <alignment horizontal="center"/>
    </xf>
    <xf numFmtId="0" fontId="12" fillId="0" borderId="0" xfId="0" applyFont="1" applyAlignment="1">
      <alignment horizontal="left"/>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3" fillId="6" borderId="1" xfId="0" applyFont="1" applyFill="1" applyBorder="1" applyAlignment="1">
      <alignment horizontal="left"/>
    </xf>
    <xf numFmtId="0" fontId="12" fillId="0" borderId="7" xfId="0" applyFont="1" applyBorder="1" applyAlignment="1">
      <alignment horizontal="left"/>
    </xf>
    <xf numFmtId="0" fontId="11" fillId="5" borderId="4" xfId="0" applyFont="1" applyFill="1" applyBorder="1" applyAlignment="1">
      <alignment horizontal="center"/>
    </xf>
    <xf numFmtId="0" fontId="11" fillId="5" borderId="5" xfId="0" applyFont="1" applyFill="1" applyBorder="1" applyAlignment="1">
      <alignment horizontal="center"/>
    </xf>
    <xf numFmtId="0" fontId="11" fillId="5" borderId="6" xfId="0" applyFont="1" applyFill="1" applyBorder="1" applyAlignment="1">
      <alignment horizontal="center"/>
    </xf>
    <xf numFmtId="0" fontId="4" fillId="6" borderId="1" xfId="0" applyFont="1" applyFill="1" applyBorder="1" applyAlignment="1">
      <alignment horizontal="left"/>
    </xf>
    <xf numFmtId="0" fontId="5" fillId="5" borderId="4" xfId="0" applyFont="1" applyFill="1" applyBorder="1" applyAlignment="1">
      <alignment horizont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41" fillId="0" borderId="7" xfId="0" applyFont="1" applyBorder="1" applyAlignment="1">
      <alignment horizontal="left"/>
    </xf>
    <xf numFmtId="0" fontId="5" fillId="0" borderId="1" xfId="0" applyFont="1" applyBorder="1" applyAlignment="1">
      <alignment horizontal="center" vertical="center" wrapText="1"/>
    </xf>
    <xf numFmtId="0" fontId="4" fillId="6" borderId="4" xfId="0" applyFont="1" applyFill="1" applyBorder="1" applyAlignment="1">
      <alignment horizontal="left"/>
    </xf>
    <xf numFmtId="0" fontId="4" fillId="6" borderId="5" xfId="0" applyFont="1" applyFill="1" applyBorder="1" applyAlignment="1">
      <alignment horizontal="left"/>
    </xf>
    <xf numFmtId="0" fontId="4" fillId="6" borderId="6" xfId="0" applyFont="1" applyFill="1" applyBorder="1" applyAlignment="1">
      <alignment horizontal="left"/>
    </xf>
    <xf numFmtId="0" fontId="5" fillId="0" borderId="1" xfId="0" applyFont="1" applyBorder="1" applyAlignment="1">
      <alignment horizontal="center" vertical="center"/>
    </xf>
    <xf numFmtId="0" fontId="5" fillId="0" borderId="1" xfId="0" applyFont="1" applyBorder="1" applyAlignment="1">
      <alignment horizontal="center" wrapText="1"/>
    </xf>
    <xf numFmtId="0" fontId="42" fillId="0" borderId="7" xfId="0" applyFont="1" applyBorder="1" applyAlignment="1">
      <alignment horizontal="left"/>
    </xf>
    <xf numFmtId="0" fontId="6" fillId="0" borderId="1" xfId="0" applyFont="1" applyBorder="1" applyAlignment="1">
      <alignment horizontal="center" vertical="center" wrapText="1"/>
    </xf>
    <xf numFmtId="0" fontId="5" fillId="6" borderId="4" xfId="0" applyFont="1" applyFill="1" applyBorder="1" applyAlignment="1">
      <alignment horizontal="left"/>
    </xf>
    <xf numFmtId="0" fontId="5" fillId="6" borderId="5" xfId="0" applyFont="1" applyFill="1" applyBorder="1" applyAlignment="1">
      <alignment horizontal="left"/>
    </xf>
    <xf numFmtId="0" fontId="5" fillId="6" borderId="6" xfId="0" applyFont="1" applyFill="1" applyBorder="1" applyAlignment="1">
      <alignment horizontal="left"/>
    </xf>
    <xf numFmtId="0" fontId="4" fillId="6" borderId="1" xfId="0" applyFont="1" applyFill="1" applyBorder="1" applyAlignment="1">
      <alignment horizontal="left" wrapText="1"/>
    </xf>
    <xf numFmtId="0" fontId="4" fillId="5" borderId="1" xfId="0" applyFont="1" applyFill="1" applyBorder="1" applyAlignment="1">
      <alignment horizontal="center" wrapText="1"/>
    </xf>
    <xf numFmtId="0" fontId="30" fillId="5" borderId="1" xfId="0" applyFont="1" applyFill="1" applyBorder="1" applyAlignment="1">
      <alignment horizontal="center" wrapText="1"/>
    </xf>
    <xf numFmtId="0" fontId="43" fillId="0" borderId="0" xfId="0" applyFont="1" applyAlignment="1">
      <alignment horizontal="left" wrapText="1"/>
    </xf>
    <xf numFmtId="0" fontId="5" fillId="5" borderId="1" xfId="0" applyFont="1" applyFill="1" applyBorder="1" applyAlignment="1">
      <alignment horizontal="center" wrapText="1"/>
    </xf>
    <xf numFmtId="0" fontId="43" fillId="0" borderId="7" xfId="0" applyFont="1" applyBorder="1" applyAlignment="1">
      <alignment horizontal="left" wrapText="1"/>
    </xf>
    <xf numFmtId="0" fontId="12" fillId="0" borderId="0" xfId="0" applyFont="1" applyAlignment="1">
      <alignment horizontal="right"/>
    </xf>
    <xf numFmtId="0" fontId="11" fillId="6" borderId="4" xfId="0" applyFont="1" applyFill="1" applyBorder="1" applyAlignment="1">
      <alignment horizontal="left"/>
    </xf>
    <xf numFmtId="0" fontId="11" fillId="6" borderId="5" xfId="0" applyFont="1" applyFill="1" applyBorder="1" applyAlignment="1">
      <alignment horizontal="left"/>
    </xf>
    <xf numFmtId="0" fontId="11" fillId="6" borderId="6" xfId="0" applyFont="1" applyFill="1" applyBorder="1" applyAlignment="1">
      <alignment horizontal="left"/>
    </xf>
    <xf numFmtId="167" fontId="12" fillId="0" borderId="0" xfId="1" applyNumberFormat="1" applyFont="1" applyAlignment="1">
      <alignment horizontal="left"/>
    </xf>
    <xf numFmtId="167" fontId="11" fillId="6" borderId="4" xfId="1" applyNumberFormat="1" applyFont="1" applyFill="1" applyBorder="1" applyAlignment="1">
      <alignment horizontal="left"/>
    </xf>
    <xf numFmtId="167" fontId="11" fillId="6" borderId="5" xfId="1" applyNumberFormat="1" applyFont="1" applyFill="1" applyBorder="1" applyAlignment="1">
      <alignment horizontal="left"/>
    </xf>
    <xf numFmtId="167" fontId="11" fillId="6" borderId="6" xfId="1" applyNumberFormat="1" applyFont="1" applyFill="1" applyBorder="1" applyAlignment="1">
      <alignment horizontal="left"/>
    </xf>
    <xf numFmtId="167" fontId="12" fillId="0" borderId="42" xfId="1" applyNumberFormat="1" applyFont="1" applyBorder="1" applyAlignment="1">
      <alignment horizontal="right"/>
    </xf>
    <xf numFmtId="167" fontId="18" fillId="6" borderId="0" xfId="1" applyNumberFormat="1" applyFont="1" applyFill="1" applyAlignment="1">
      <alignment horizontal="center"/>
    </xf>
    <xf numFmtId="0" fontId="10" fillId="0" borderId="8" xfId="0" applyFont="1" applyBorder="1" applyAlignment="1">
      <alignment horizontal="left"/>
    </xf>
  </cellXfs>
  <cellStyles count="6">
    <cellStyle name="Comma" xfId="1" builtinId="3"/>
    <cellStyle name="Comma [0]" xfId="5" builtinId="6"/>
    <cellStyle name="Comma 2" xfId="3"/>
    <cellStyle name="Hyperlink" xfId="4" builtinId="8"/>
    <cellStyle name="Normal" xfId="0" builtinId="0"/>
    <cellStyle name="Normal 2" xfId="2"/>
  </cellStyles>
  <dxfs count="0"/>
  <tableStyles count="0" defaultTableStyle="TableStyleMedium2" defaultPivotStyle="PivotStyleLight16"/>
  <colors>
    <mruColors>
      <color rgb="FFF0A73C"/>
      <color rgb="FFA2D668"/>
      <color rgb="FF76B531"/>
      <color rgb="FF946D20"/>
      <color rgb="FFC7932B"/>
      <color rgb="FFA87C24"/>
      <color rgb="FFDBB05B"/>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APPENDIX 8'!A1"/><Relationship Id="rId2" Type="http://schemas.openxmlformats.org/officeDocument/2006/relationships/hyperlink" Target="#Details!A1"/><Relationship Id="rId1" Type="http://schemas.openxmlformats.org/officeDocument/2006/relationships/hyperlink" Target="#'APPENDIX 6'!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hyperlink" Target="#'APPENDIX 9'!A1"/><Relationship Id="rId2" Type="http://schemas.openxmlformats.org/officeDocument/2006/relationships/hyperlink" Target="#Details!A1"/><Relationship Id="rId1" Type="http://schemas.openxmlformats.org/officeDocument/2006/relationships/hyperlink" Target="#'APPENDIX 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hyperlink" Target="#'APPENDIX 10'!A1"/><Relationship Id="rId2" Type="http://schemas.openxmlformats.org/officeDocument/2006/relationships/hyperlink" Target="#Details!A1"/><Relationship Id="rId1" Type="http://schemas.openxmlformats.org/officeDocument/2006/relationships/hyperlink" Target="#'APPENDIX 8'!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hyperlink" Target="#'APPENDIX 11'!A1"/><Relationship Id="rId2" Type="http://schemas.openxmlformats.org/officeDocument/2006/relationships/hyperlink" Target="#Details!A1"/><Relationship Id="rId1" Type="http://schemas.openxmlformats.org/officeDocument/2006/relationships/hyperlink" Target="#'APPENDIX 9'!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hyperlink" Target="#'APPENDIX 12'!A1"/><Relationship Id="rId2" Type="http://schemas.openxmlformats.org/officeDocument/2006/relationships/hyperlink" Target="#Details!A1"/><Relationship Id="rId1" Type="http://schemas.openxmlformats.org/officeDocument/2006/relationships/hyperlink" Target="#'APPENDIX 10'!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hyperlink" Target="#'APPENDIX 13'!A1"/><Relationship Id="rId2" Type="http://schemas.openxmlformats.org/officeDocument/2006/relationships/hyperlink" Target="#Details!A1"/><Relationship Id="rId1" Type="http://schemas.openxmlformats.org/officeDocument/2006/relationships/hyperlink" Target="#'APPENDIX 11'!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hyperlink" Target="#'APPENDIX 14'!A1"/><Relationship Id="rId2" Type="http://schemas.openxmlformats.org/officeDocument/2006/relationships/hyperlink" Target="#Details!A1"/><Relationship Id="rId1" Type="http://schemas.openxmlformats.org/officeDocument/2006/relationships/hyperlink" Target="#'APPENDIX 12'!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hyperlink" Target="#'APPENDIX 15'!A1"/><Relationship Id="rId2" Type="http://schemas.openxmlformats.org/officeDocument/2006/relationships/hyperlink" Target="#Details!A1"/><Relationship Id="rId1" Type="http://schemas.openxmlformats.org/officeDocument/2006/relationships/hyperlink" Target="#'APPENDIX 13'!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hyperlink" Target="#'APPENDIX 16'!A1"/><Relationship Id="rId2" Type="http://schemas.openxmlformats.org/officeDocument/2006/relationships/hyperlink" Target="#Details!A1"/><Relationship Id="rId1" Type="http://schemas.openxmlformats.org/officeDocument/2006/relationships/hyperlink" Target="#'APPENDIX 14'!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hyperlink" Target="#'APPENDIX 17'!A1"/><Relationship Id="rId2" Type="http://schemas.openxmlformats.org/officeDocument/2006/relationships/hyperlink" Target="#Details!A1"/><Relationship Id="rId1" Type="http://schemas.openxmlformats.org/officeDocument/2006/relationships/hyperlink" Target="#'APPENDIX 15'!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hyperlink" Target="#Details!A1"/><Relationship Id="rId6" Type="http://schemas.openxmlformats.org/officeDocument/2006/relationships/image" Target="cid:image001.png@01CEF651.BD61CC10" TargetMode="External"/><Relationship Id="rId5" Type="http://schemas.openxmlformats.org/officeDocument/2006/relationships/image" Target="../media/image1.png"/><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hyperlink" Target="#'APPENDIX 18'!A1"/><Relationship Id="rId2" Type="http://schemas.openxmlformats.org/officeDocument/2006/relationships/hyperlink" Target="#Details!A1"/><Relationship Id="rId1" Type="http://schemas.openxmlformats.org/officeDocument/2006/relationships/hyperlink" Target="#'APPENDIX 16'!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hyperlink" Target="#'APPENDIX 19'!A1"/><Relationship Id="rId2" Type="http://schemas.openxmlformats.org/officeDocument/2006/relationships/hyperlink" Target="#Details!A1"/><Relationship Id="rId1" Type="http://schemas.openxmlformats.org/officeDocument/2006/relationships/hyperlink" Target="#'APPENDIX 1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3" Type="http://schemas.openxmlformats.org/officeDocument/2006/relationships/hyperlink" Target="#'APPENDIX 20 i'!A1"/><Relationship Id="rId2" Type="http://schemas.openxmlformats.org/officeDocument/2006/relationships/hyperlink" Target="#Details!A1"/><Relationship Id="rId1" Type="http://schemas.openxmlformats.org/officeDocument/2006/relationships/hyperlink" Target="#'APPENDIX 18'!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9.xml.rels><?xml version="1.0" encoding="UTF-8" standalone="yes"?>
<Relationships xmlns="http://schemas.openxmlformats.org/package/2006/relationships"><Relationship Id="rId3" Type="http://schemas.openxmlformats.org/officeDocument/2006/relationships/hyperlink" Target="#'APPENDIX 20 ii'!A1"/><Relationship Id="rId2" Type="http://schemas.openxmlformats.org/officeDocument/2006/relationships/hyperlink" Target="#Details!A1"/><Relationship Id="rId1" Type="http://schemas.openxmlformats.org/officeDocument/2006/relationships/hyperlink" Target="#'APPENDIX 19'!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APPENDIX 1 '!B1"/><Relationship Id="rId1" Type="http://schemas.openxmlformats.org/officeDocument/2006/relationships/hyperlink" Target="#Details!A1"/><Relationship Id="rId4" Type="http://schemas.openxmlformats.org/officeDocument/2006/relationships/image" Target="cid:image001.png@01CEF651.BD61CC10" TargetMode="External"/></Relationships>
</file>

<file path=xl/drawings/_rels/drawing30.xml.rels><?xml version="1.0" encoding="UTF-8" standalone="yes"?>
<Relationships xmlns="http://schemas.openxmlformats.org/package/2006/relationships"><Relationship Id="rId3" Type="http://schemas.openxmlformats.org/officeDocument/2006/relationships/hyperlink" Target="#'APPENDIX 20 iii'!A1"/><Relationship Id="rId2" Type="http://schemas.openxmlformats.org/officeDocument/2006/relationships/hyperlink" Target="#Details!A1"/><Relationship Id="rId1" Type="http://schemas.openxmlformats.org/officeDocument/2006/relationships/hyperlink" Target="#'APPENDIX 20 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1.xml.rels><?xml version="1.0" encoding="UTF-8" standalone="yes"?>
<Relationships xmlns="http://schemas.openxmlformats.org/package/2006/relationships"><Relationship Id="rId3" Type="http://schemas.openxmlformats.org/officeDocument/2006/relationships/hyperlink" Target="#'APPENDIX 21 i'!A1"/><Relationship Id="rId2" Type="http://schemas.openxmlformats.org/officeDocument/2006/relationships/hyperlink" Target="#Details!A1"/><Relationship Id="rId1" Type="http://schemas.openxmlformats.org/officeDocument/2006/relationships/hyperlink" Target="#'APPENDIX 20 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2.xml.rels><?xml version="1.0" encoding="UTF-8" standalone="yes"?>
<Relationships xmlns="http://schemas.openxmlformats.org/package/2006/relationships"><Relationship Id="rId3" Type="http://schemas.openxmlformats.org/officeDocument/2006/relationships/hyperlink" Target="#'APPENDIX 21 ii'!A1"/><Relationship Id="rId2" Type="http://schemas.openxmlformats.org/officeDocument/2006/relationships/hyperlink" Target="#Details!A1"/><Relationship Id="rId1" Type="http://schemas.openxmlformats.org/officeDocument/2006/relationships/hyperlink" Target="#'APPENDIX 20 i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3.xml.rels><?xml version="1.0" encoding="UTF-8" standalone="yes"?>
<Relationships xmlns="http://schemas.openxmlformats.org/package/2006/relationships"><Relationship Id="rId3" Type="http://schemas.openxmlformats.org/officeDocument/2006/relationships/hyperlink" Target="#'APPENDIX 21 iii'!A1"/><Relationship Id="rId2" Type="http://schemas.openxmlformats.org/officeDocument/2006/relationships/hyperlink" Target="#Details!A1"/><Relationship Id="rId1" Type="http://schemas.openxmlformats.org/officeDocument/2006/relationships/hyperlink" Target="#'APPENDIX 21 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4.xml.rels><?xml version="1.0" encoding="UTF-8" standalone="yes"?>
<Relationships xmlns="http://schemas.openxmlformats.org/package/2006/relationships"><Relationship Id="rId3" Type="http://schemas.openxmlformats.org/officeDocument/2006/relationships/hyperlink" Target="#'APPENDIX  21 iv'!A1"/><Relationship Id="rId2" Type="http://schemas.openxmlformats.org/officeDocument/2006/relationships/hyperlink" Target="#Details!A1"/><Relationship Id="rId1" Type="http://schemas.openxmlformats.org/officeDocument/2006/relationships/hyperlink" Target="#'APPENDIX 21 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Details!A1"/><Relationship Id="rId1" Type="http://schemas.openxmlformats.org/officeDocument/2006/relationships/hyperlink" Target="#'APPENDIX 21 iii'!A1"/><Relationship Id="rId4" Type="http://schemas.openxmlformats.org/officeDocument/2006/relationships/image" Target="cid:image001.png@01CEF651.BD61CC10"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APPENDIX 2'!A1"/><Relationship Id="rId2" Type="http://schemas.openxmlformats.org/officeDocument/2006/relationships/hyperlink" Target="#Details!A1"/><Relationship Id="rId1" Type="http://schemas.openxmlformats.org/officeDocument/2006/relationships/hyperlink" Target="#'Table of Contents'!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APPENDIX 3'!A1"/><Relationship Id="rId2" Type="http://schemas.openxmlformats.org/officeDocument/2006/relationships/hyperlink" Target="#Details!A1"/><Relationship Id="rId1" Type="http://schemas.openxmlformats.org/officeDocument/2006/relationships/hyperlink" Target="#'APPENDIX 1 '!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hyperlink" Target="#'APPENDIX 4'!A1"/><Relationship Id="rId2" Type="http://schemas.openxmlformats.org/officeDocument/2006/relationships/hyperlink" Target="#Details!A1"/><Relationship Id="rId1" Type="http://schemas.openxmlformats.org/officeDocument/2006/relationships/hyperlink" Target="#'APPENDIX 2'!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hyperlink" Target="#'APPENDIX 5'!A1"/><Relationship Id="rId2" Type="http://schemas.openxmlformats.org/officeDocument/2006/relationships/hyperlink" Target="#Details!A1"/><Relationship Id="rId1" Type="http://schemas.openxmlformats.org/officeDocument/2006/relationships/hyperlink" Target="#'APPENDIX 3'!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hyperlink" Target="#'APPENDIX 6'!A1"/><Relationship Id="rId2" Type="http://schemas.openxmlformats.org/officeDocument/2006/relationships/hyperlink" Target="#Details!A1"/><Relationship Id="rId1" Type="http://schemas.openxmlformats.org/officeDocument/2006/relationships/hyperlink" Target="#'APPENDIX 4'!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hyperlink" Target="#'APPENDIX 7'!A1"/><Relationship Id="rId2" Type="http://schemas.openxmlformats.org/officeDocument/2006/relationships/hyperlink" Target="#Details!A1"/><Relationship Id="rId1" Type="http://schemas.openxmlformats.org/officeDocument/2006/relationships/hyperlink" Target="#'APPENDIX 5'!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2</xdr:row>
      <xdr:rowOff>19050</xdr:rowOff>
    </xdr:from>
    <xdr:to>
      <xdr:col>4</xdr:col>
      <xdr:colOff>260350</xdr:colOff>
      <xdr:row>7</xdr:row>
      <xdr:rowOff>107315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6250" y="523875"/>
          <a:ext cx="1584325" cy="103124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9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119062</xdr:rowOff>
    </xdr:from>
    <xdr:to>
      <xdr:col>0</xdr:col>
      <xdr:colOff>973931</xdr:colOff>
      <xdr:row>2</xdr:row>
      <xdr:rowOff>50006</xdr:rowOff>
    </xdr:to>
    <xdr:pic>
      <xdr:nvPicPr>
        <xdr:cNvPr id="6" name="Picture 5" descr="cid:image001.png@01CEF651.BD61CC10">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119062"/>
          <a:ext cx="914400" cy="56197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A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50006</xdr:rowOff>
    </xdr:to>
    <xdr:pic>
      <xdr:nvPicPr>
        <xdr:cNvPr id="6" name="Picture 5" descr="cid:image001.png@01CEF651.BD61CC10">
          <a:extLst>
            <a:ext uri="{FF2B5EF4-FFF2-40B4-BE49-F238E27FC236}">
              <a16:creationId xmlns:a16="http://schemas.microsoft.com/office/drawing/2014/main" id="{00000000-0008-0000-0A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B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B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71437</xdr:colOff>
      <xdr:row>0</xdr:row>
      <xdr:rowOff>119063</xdr:rowOff>
    </xdr:from>
    <xdr:to>
      <xdr:col>0</xdr:col>
      <xdr:colOff>985837</xdr:colOff>
      <xdr:row>3</xdr:row>
      <xdr:rowOff>73819</xdr:rowOff>
    </xdr:to>
    <xdr:pic>
      <xdr:nvPicPr>
        <xdr:cNvPr id="6" name="Picture 5" descr="cid:image001.png@01CEF651.BD61CC10">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1437" y="119063"/>
          <a:ext cx="914400" cy="56197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C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C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59531</xdr:rowOff>
    </xdr:from>
    <xdr:to>
      <xdr:col>0</xdr:col>
      <xdr:colOff>997744</xdr:colOff>
      <xdr:row>3</xdr:row>
      <xdr:rowOff>0</xdr:rowOff>
    </xdr:to>
    <xdr:pic>
      <xdr:nvPicPr>
        <xdr:cNvPr id="6" name="Picture 5" descr="cid:image001.png@01CEF651.BD61CC10">
          <a:extLst>
            <a:ext uri="{FF2B5EF4-FFF2-40B4-BE49-F238E27FC236}">
              <a16:creationId xmlns:a16="http://schemas.microsoft.com/office/drawing/2014/main" id="{00000000-0008-0000-0C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59531"/>
          <a:ext cx="914400"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690562</xdr:colOff>
      <xdr:row>0</xdr:row>
      <xdr:rowOff>176214</xdr:rowOff>
    </xdr:from>
    <xdr:to>
      <xdr:col>1</xdr:col>
      <xdr:colOff>1404937</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1571625" y="414339"/>
          <a:ext cx="714375" cy="22859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35718</xdr:colOff>
      <xdr:row>0</xdr:row>
      <xdr:rowOff>166688</xdr:rowOff>
    </xdr:from>
    <xdr:to>
      <xdr:col>1</xdr:col>
      <xdr:colOff>619124</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D00-000004000000}"/>
            </a:ext>
          </a:extLst>
        </xdr:cNvPr>
        <xdr:cNvSpPr/>
      </xdr:nvSpPr>
      <xdr:spPr>
        <a:xfrm>
          <a:off x="916781" y="404813"/>
          <a:ext cx="583406" cy="22621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1457323</xdr:colOff>
      <xdr:row>0</xdr:row>
      <xdr:rowOff>176213</xdr:rowOff>
    </xdr:from>
    <xdr:to>
      <xdr:col>1</xdr:col>
      <xdr:colOff>2166936</xdr:colOff>
      <xdr:row>1</xdr:row>
      <xdr:rowOff>154781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D00-000005000000}"/>
            </a:ext>
          </a:extLst>
        </xdr:cNvPr>
        <xdr:cNvSpPr/>
      </xdr:nvSpPr>
      <xdr:spPr>
        <a:xfrm>
          <a:off x="2338386" y="414338"/>
          <a:ext cx="709613" cy="21669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107156</xdr:rowOff>
    </xdr:from>
    <xdr:to>
      <xdr:col>0</xdr:col>
      <xdr:colOff>973931</xdr:colOff>
      <xdr:row>2</xdr:row>
      <xdr:rowOff>192881</xdr:rowOff>
    </xdr:to>
    <xdr:pic>
      <xdr:nvPicPr>
        <xdr:cNvPr id="6" name="Picture 5" descr="cid:image001.png@01CEF651.BD61CC10">
          <a:extLst>
            <a:ext uri="{FF2B5EF4-FFF2-40B4-BE49-F238E27FC236}">
              <a16:creationId xmlns:a16="http://schemas.microsoft.com/office/drawing/2014/main" id="{00000000-0008-0000-0D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107156"/>
          <a:ext cx="914400" cy="56197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666050</xdr:colOff>
      <xdr:row>0</xdr:row>
      <xdr:rowOff>183919</xdr:rowOff>
    </xdr:from>
    <xdr:to>
      <xdr:col>1</xdr:col>
      <xdr:colOff>1381126</xdr:colOff>
      <xdr:row>1</xdr:row>
      <xdr:rowOff>190500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1773331" y="183919"/>
          <a:ext cx="715076" cy="2328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7704</xdr:colOff>
      <xdr:row>0</xdr:row>
      <xdr:rowOff>186999</xdr:rowOff>
    </xdr:from>
    <xdr:to>
      <xdr:col>1</xdr:col>
      <xdr:colOff>607220</xdr:colOff>
      <xdr:row>1</xdr:row>
      <xdr:rowOff>166687</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E00-000004000000}"/>
            </a:ext>
          </a:extLst>
        </xdr:cNvPr>
        <xdr:cNvSpPr/>
      </xdr:nvSpPr>
      <xdr:spPr>
        <a:xfrm>
          <a:off x="1114985" y="186999"/>
          <a:ext cx="599516" cy="20590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1445418</xdr:colOff>
      <xdr:row>0</xdr:row>
      <xdr:rowOff>183916</xdr:rowOff>
    </xdr:from>
    <xdr:to>
      <xdr:col>1</xdr:col>
      <xdr:colOff>2131219</xdr:colOff>
      <xdr:row>1</xdr:row>
      <xdr:rowOff>202406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E00-000005000000}"/>
            </a:ext>
          </a:extLst>
        </xdr:cNvPr>
        <xdr:cNvSpPr/>
      </xdr:nvSpPr>
      <xdr:spPr>
        <a:xfrm>
          <a:off x="2552699" y="183916"/>
          <a:ext cx="685801" cy="24470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119062</xdr:colOff>
      <xdr:row>0</xdr:row>
      <xdr:rowOff>95250</xdr:rowOff>
    </xdr:from>
    <xdr:to>
      <xdr:col>0</xdr:col>
      <xdr:colOff>1033462</xdr:colOff>
      <xdr:row>2</xdr:row>
      <xdr:rowOff>204787</xdr:rowOff>
    </xdr:to>
    <xdr:pic>
      <xdr:nvPicPr>
        <xdr:cNvPr id="6" name="Picture 5" descr="cid:image001.png@01CEF651.BD61CC10">
          <a:extLst>
            <a:ext uri="{FF2B5EF4-FFF2-40B4-BE49-F238E27FC236}">
              <a16:creationId xmlns:a16="http://schemas.microsoft.com/office/drawing/2014/main" id="{00000000-0008-0000-0E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19062" y="95250"/>
          <a:ext cx="914400" cy="56197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702468</xdr:colOff>
      <xdr:row>0</xdr:row>
      <xdr:rowOff>235745</xdr:rowOff>
    </xdr:from>
    <xdr:to>
      <xdr:col>1</xdr:col>
      <xdr:colOff>1404937</xdr:colOff>
      <xdr:row>1</xdr:row>
      <xdr:rowOff>202406</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1493043" y="235745"/>
          <a:ext cx="702469" cy="21431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47625</xdr:colOff>
      <xdr:row>1</xdr:row>
      <xdr:rowOff>0</xdr:rowOff>
    </xdr:from>
    <xdr:to>
      <xdr:col>1</xdr:col>
      <xdr:colOff>654843</xdr:colOff>
      <xdr:row>1</xdr:row>
      <xdr:rowOff>202406</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F00-000004000000}"/>
            </a:ext>
          </a:extLst>
        </xdr:cNvPr>
        <xdr:cNvSpPr/>
      </xdr:nvSpPr>
      <xdr:spPr>
        <a:xfrm>
          <a:off x="838200" y="247650"/>
          <a:ext cx="607218"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235744</xdr:rowOff>
    </xdr:from>
    <xdr:to>
      <xdr:col>1</xdr:col>
      <xdr:colOff>2166937</xdr:colOff>
      <xdr:row>1</xdr:row>
      <xdr:rowOff>190500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F00-000005000000}"/>
            </a:ext>
          </a:extLst>
        </xdr:cNvPr>
        <xdr:cNvSpPr/>
      </xdr:nvSpPr>
      <xdr:spPr>
        <a:xfrm>
          <a:off x="2247899" y="235744"/>
          <a:ext cx="709613"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98961</xdr:colOff>
      <xdr:row>0</xdr:row>
      <xdr:rowOff>74220</xdr:rowOff>
    </xdr:from>
    <xdr:to>
      <xdr:col>0</xdr:col>
      <xdr:colOff>1013361</xdr:colOff>
      <xdr:row>2</xdr:row>
      <xdr:rowOff>141390</xdr:rowOff>
    </xdr:to>
    <xdr:pic>
      <xdr:nvPicPr>
        <xdr:cNvPr id="6" name="Picture 5" descr="cid:image001.png@01CEF651.BD61CC10">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8961" y="74220"/>
          <a:ext cx="914400" cy="561975"/>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638174</xdr:colOff>
      <xdr:row>1</xdr:row>
      <xdr:rowOff>9527</xdr:rowOff>
    </xdr:from>
    <xdr:to>
      <xdr:col>1</xdr:col>
      <xdr:colOff>1304925</xdr:colOff>
      <xdr:row>1</xdr:row>
      <xdr:rowOff>190501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1476374" y="238127"/>
          <a:ext cx="666751" cy="18097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&lt;&lt;BACK</a:t>
          </a:r>
        </a:p>
      </xdr:txBody>
    </xdr:sp>
    <xdr:clientData/>
  </xdr:twoCellAnchor>
  <xdr:twoCellAnchor>
    <xdr:from>
      <xdr:col>1</xdr:col>
      <xdr:colOff>0</xdr:colOff>
      <xdr:row>1</xdr:row>
      <xdr:rowOff>1</xdr:rowOff>
    </xdr:from>
    <xdr:to>
      <xdr:col>1</xdr:col>
      <xdr:colOff>581025</xdr:colOff>
      <xdr:row>1</xdr:row>
      <xdr:rowOff>190501</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000-000004000000}"/>
            </a:ext>
          </a:extLst>
        </xdr:cNvPr>
        <xdr:cNvSpPr/>
      </xdr:nvSpPr>
      <xdr:spPr>
        <a:xfrm>
          <a:off x="838200" y="228601"/>
          <a:ext cx="581025"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1362074</xdr:colOff>
      <xdr:row>1</xdr:row>
      <xdr:rowOff>19050</xdr:rowOff>
    </xdr:from>
    <xdr:to>
      <xdr:col>1</xdr:col>
      <xdr:colOff>2047875</xdr:colOff>
      <xdr:row>1</xdr:row>
      <xdr:rowOff>180976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000-000005000000}"/>
            </a:ext>
          </a:extLst>
        </xdr:cNvPr>
        <xdr:cNvSpPr/>
      </xdr:nvSpPr>
      <xdr:spPr>
        <a:xfrm>
          <a:off x="2200274" y="247650"/>
          <a:ext cx="685801" cy="1619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71438</xdr:colOff>
      <xdr:row>0</xdr:row>
      <xdr:rowOff>130969</xdr:rowOff>
    </xdr:from>
    <xdr:to>
      <xdr:col>0</xdr:col>
      <xdr:colOff>985838</xdr:colOff>
      <xdr:row>2</xdr:row>
      <xdr:rowOff>240506</xdr:rowOff>
    </xdr:to>
    <xdr:pic>
      <xdr:nvPicPr>
        <xdr:cNvPr id="6" name="Picture 5" descr="cid:image001.png@01CEF651.BD61CC10">
          <a:extLst>
            <a:ext uri="{FF2B5EF4-FFF2-40B4-BE49-F238E27FC236}">
              <a16:creationId xmlns:a16="http://schemas.microsoft.com/office/drawing/2014/main" id="{00000000-0008-0000-10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1438" y="130969"/>
          <a:ext cx="914400" cy="56197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628650</xdr:colOff>
      <xdr:row>0</xdr:row>
      <xdr:rowOff>252412</xdr:rowOff>
    </xdr:from>
    <xdr:to>
      <xdr:col>1</xdr:col>
      <xdr:colOff>1285876</xdr:colOff>
      <xdr:row>1</xdr:row>
      <xdr:rowOff>128588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1428750" y="252412"/>
          <a:ext cx="657226"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0</xdr:col>
      <xdr:colOff>938212</xdr:colOff>
      <xdr:row>0</xdr:row>
      <xdr:rowOff>254794</xdr:rowOff>
    </xdr:from>
    <xdr:to>
      <xdr:col>1</xdr:col>
      <xdr:colOff>569118</xdr:colOff>
      <xdr:row>1</xdr:row>
      <xdr:rowOff>130969</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100-000004000000}"/>
            </a:ext>
          </a:extLst>
        </xdr:cNvPr>
        <xdr:cNvSpPr/>
      </xdr:nvSpPr>
      <xdr:spPr>
        <a:xfrm>
          <a:off x="804862" y="254794"/>
          <a:ext cx="56435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1316830</xdr:colOff>
      <xdr:row>0</xdr:row>
      <xdr:rowOff>250031</xdr:rowOff>
    </xdr:from>
    <xdr:to>
      <xdr:col>1</xdr:col>
      <xdr:colOff>2021681</xdr:colOff>
      <xdr:row>1</xdr:row>
      <xdr:rowOff>126206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100-000005000000}"/>
            </a:ext>
          </a:extLst>
        </xdr:cNvPr>
        <xdr:cNvSpPr/>
      </xdr:nvSpPr>
      <xdr:spPr>
        <a:xfrm>
          <a:off x="2116930" y="250031"/>
          <a:ext cx="704851"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83344</xdr:rowOff>
    </xdr:from>
    <xdr:to>
      <xdr:col>0</xdr:col>
      <xdr:colOff>973931</xdr:colOff>
      <xdr:row>2</xdr:row>
      <xdr:rowOff>85725</xdr:rowOff>
    </xdr:to>
    <xdr:pic>
      <xdr:nvPicPr>
        <xdr:cNvPr id="6" name="Picture 5" descr="cid:image001.png@01CEF651.BD61CC10">
          <a:extLst>
            <a:ext uri="{FF2B5EF4-FFF2-40B4-BE49-F238E27FC236}">
              <a16:creationId xmlns:a16="http://schemas.microsoft.com/office/drawing/2014/main" id="{00000000-0008-0000-11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83344"/>
          <a:ext cx="914400" cy="56197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628650</xdr:colOff>
      <xdr:row>1</xdr:row>
      <xdr:rowOff>180976</xdr:rowOff>
    </xdr:from>
    <xdr:to>
      <xdr:col>1</xdr:col>
      <xdr:colOff>1266826</xdr:colOff>
      <xdr:row>2</xdr:row>
      <xdr:rowOff>152401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1162050" y="371476"/>
          <a:ext cx="638176" cy="17145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1</xdr:col>
      <xdr:colOff>9525</xdr:colOff>
      <xdr:row>1</xdr:row>
      <xdr:rowOff>171450</xdr:rowOff>
    </xdr:from>
    <xdr:to>
      <xdr:col>1</xdr:col>
      <xdr:colOff>581025</xdr:colOff>
      <xdr:row>2</xdr:row>
      <xdr:rowOff>152400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200-000004000000}"/>
            </a:ext>
          </a:extLst>
        </xdr:cNvPr>
        <xdr:cNvSpPr/>
      </xdr:nvSpPr>
      <xdr:spPr>
        <a:xfrm>
          <a:off x="542925" y="361950"/>
          <a:ext cx="57150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1323975</xdr:colOff>
      <xdr:row>1</xdr:row>
      <xdr:rowOff>171450</xdr:rowOff>
    </xdr:from>
    <xdr:to>
      <xdr:col>1</xdr:col>
      <xdr:colOff>2028825</xdr:colOff>
      <xdr:row>2</xdr:row>
      <xdr:rowOff>152400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200-000005000000}"/>
            </a:ext>
          </a:extLst>
        </xdr:cNvPr>
        <xdr:cNvSpPr/>
      </xdr:nvSpPr>
      <xdr:spPr>
        <a:xfrm>
          <a:off x="1857375" y="361950"/>
          <a:ext cx="70485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95250</xdr:colOff>
      <xdr:row>0</xdr:row>
      <xdr:rowOff>59531</xdr:rowOff>
    </xdr:from>
    <xdr:to>
      <xdr:col>0</xdr:col>
      <xdr:colOff>1009650</xdr:colOff>
      <xdr:row>3</xdr:row>
      <xdr:rowOff>26193</xdr:rowOff>
    </xdr:to>
    <xdr:pic>
      <xdr:nvPicPr>
        <xdr:cNvPr id="6" name="Picture 5" descr="cid:image001.png@01CEF651.BD61CC10">
          <a:extLst>
            <a:ext uri="{FF2B5EF4-FFF2-40B4-BE49-F238E27FC236}">
              <a16:creationId xmlns:a16="http://schemas.microsoft.com/office/drawing/2014/main" id="{00000000-0008-0000-12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5250" y="59531"/>
          <a:ext cx="914400" cy="5619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532871</xdr:colOff>
      <xdr:row>1</xdr:row>
      <xdr:rowOff>180975</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438275" y="266700"/>
          <a:ext cx="532871" cy="180975"/>
        </a:xfrm>
        <a:prstGeom prst="rect">
          <a:avLst/>
        </a:prstGeom>
      </xdr:spPr>
    </xdr:pic>
    <xdr:clientData/>
  </xdr:twoCellAnchor>
  <xdr:twoCellAnchor editAs="oneCell">
    <xdr:from>
      <xdr:col>2</xdr:col>
      <xdr:colOff>561975</xdr:colOff>
      <xdr:row>0</xdr:row>
      <xdr:rowOff>257175</xdr:rowOff>
    </xdr:from>
    <xdr:to>
      <xdr:col>3</xdr:col>
      <xdr:colOff>518161</xdr:colOff>
      <xdr:row>1</xdr:row>
      <xdr:rowOff>190500</xdr:rowOff>
    </xdr:to>
    <xdr:pic>
      <xdr:nvPicPr>
        <xdr:cNvPr id="2" name="Picture 1">
          <a:hlinkClick xmlns:r="http://schemas.openxmlformats.org/officeDocument/2006/relationships" r:id="rId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2000250" y="257175"/>
          <a:ext cx="565786" cy="200025"/>
        </a:xfrm>
        <a:prstGeom prst="rect">
          <a:avLst/>
        </a:prstGeom>
      </xdr:spPr>
    </xdr:pic>
    <xdr:clientData/>
  </xdr:twoCellAnchor>
  <xdr:twoCellAnchor editAs="oneCell">
    <xdr:from>
      <xdr:col>0</xdr:col>
      <xdr:colOff>57151</xdr:colOff>
      <xdr:row>0</xdr:row>
      <xdr:rowOff>28575</xdr:rowOff>
    </xdr:from>
    <xdr:to>
      <xdr:col>0</xdr:col>
      <xdr:colOff>971551</xdr:colOff>
      <xdr:row>1</xdr:row>
      <xdr:rowOff>323850</xdr:rowOff>
    </xdr:to>
    <xdr:pic>
      <xdr:nvPicPr>
        <xdr:cNvPr id="7" name="Picture 6" descr="cid:image001.png@01CEF651.BD61CC10">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57151" y="28575"/>
          <a:ext cx="914400" cy="561975"/>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1</xdr:row>
      <xdr:rowOff>219075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a:xfrm>
          <a:off x="1581149"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1</xdr:row>
      <xdr:rowOff>219075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300-000004000000}"/>
            </a:ext>
          </a:extLst>
        </xdr:cNvPr>
        <xdr:cNvSpPr/>
      </xdr:nvSpPr>
      <xdr:spPr>
        <a:xfrm>
          <a:off x="819150"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2</xdr:col>
      <xdr:colOff>66675</xdr:colOff>
      <xdr:row>1</xdr:row>
      <xdr:rowOff>219075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300-000005000000}"/>
            </a:ext>
          </a:extLst>
        </xdr:cNvPr>
        <xdr:cNvSpPr/>
      </xdr:nvSpPr>
      <xdr:spPr>
        <a:xfrm>
          <a:off x="2466974" y="200025"/>
          <a:ext cx="1209676"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95250</xdr:colOff>
      <xdr:row>0</xdr:row>
      <xdr:rowOff>59531</xdr:rowOff>
    </xdr:from>
    <xdr:to>
      <xdr:col>0</xdr:col>
      <xdr:colOff>1009650</xdr:colOff>
      <xdr:row>3</xdr:row>
      <xdr:rowOff>109537</xdr:rowOff>
    </xdr:to>
    <xdr:pic>
      <xdr:nvPicPr>
        <xdr:cNvPr id="6" name="Picture 5" descr="cid:image001.png@01CEF651.BD61CC10">
          <a:extLst>
            <a:ext uri="{FF2B5EF4-FFF2-40B4-BE49-F238E27FC236}">
              <a16:creationId xmlns:a16="http://schemas.microsoft.com/office/drawing/2014/main" id="{00000000-0008-0000-13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5250" y="59531"/>
          <a:ext cx="914400" cy="561975"/>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2</xdr:row>
      <xdr:rowOff>28575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400-000003000000}"/>
            </a:ext>
          </a:extLst>
        </xdr:cNvPr>
        <xdr:cNvSpPr/>
      </xdr:nvSpPr>
      <xdr:spPr>
        <a:xfrm>
          <a:off x="1590674"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2</xdr:row>
      <xdr:rowOff>28575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400-000004000000}"/>
            </a:ext>
          </a:extLst>
        </xdr:cNvPr>
        <xdr:cNvSpPr/>
      </xdr:nvSpPr>
      <xdr:spPr>
        <a:xfrm>
          <a:off x="828675"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1</xdr:col>
      <xdr:colOff>2428875</xdr:colOff>
      <xdr:row>2</xdr:row>
      <xdr:rowOff>28575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400-000005000000}"/>
            </a:ext>
          </a:extLst>
        </xdr:cNvPr>
        <xdr:cNvSpPr/>
      </xdr:nvSpPr>
      <xdr:spPr>
        <a:xfrm>
          <a:off x="2476499" y="20002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204787</xdr:rowOff>
    </xdr:to>
    <xdr:pic>
      <xdr:nvPicPr>
        <xdr:cNvPr id="6" name="Picture 5" descr="cid:image001.png@01CEF651.BD61CC10">
          <a:extLst>
            <a:ext uri="{FF2B5EF4-FFF2-40B4-BE49-F238E27FC236}">
              <a16:creationId xmlns:a16="http://schemas.microsoft.com/office/drawing/2014/main" id="{00000000-0008-0000-14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61975"/>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0</xdr:col>
      <xdr:colOff>790575</xdr:colOff>
      <xdr:row>4</xdr:row>
      <xdr:rowOff>190500</xdr:rowOff>
    </xdr:to>
    <xdr:pic>
      <xdr:nvPicPr>
        <xdr:cNvPr id="3" name="Picture 2" descr="cid:image001.png@01CEF651.BD61CC10">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761999</xdr:colOff>
      <xdr:row>0</xdr:row>
      <xdr:rowOff>111945</xdr:rowOff>
    </xdr:from>
    <xdr:to>
      <xdr:col>1</xdr:col>
      <xdr:colOff>1562100</xdr:colOff>
      <xdr:row>0</xdr:row>
      <xdr:rowOff>321494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B00-000003000000}"/>
            </a:ext>
          </a:extLst>
        </xdr:cNvPr>
        <xdr:cNvSpPr/>
      </xdr:nvSpPr>
      <xdr:spPr>
        <a:xfrm>
          <a:off x="1562099" y="111945"/>
          <a:ext cx="800101"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10242</xdr:colOff>
      <xdr:row>0</xdr:row>
      <xdr:rowOff>102419</xdr:rowOff>
    </xdr:from>
    <xdr:to>
      <xdr:col>1</xdr:col>
      <xdr:colOff>696042</xdr:colOff>
      <xdr:row>0</xdr:row>
      <xdr:rowOff>321494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B00-000004000000}"/>
            </a:ext>
          </a:extLst>
        </xdr:cNvPr>
        <xdr:cNvSpPr/>
      </xdr:nvSpPr>
      <xdr:spPr>
        <a:xfrm>
          <a:off x="810342" y="102419"/>
          <a:ext cx="685800"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0</xdr:row>
      <xdr:rowOff>111945</xdr:rowOff>
    </xdr:from>
    <xdr:to>
      <xdr:col>1</xdr:col>
      <xdr:colOff>2428875</xdr:colOff>
      <xdr:row>0</xdr:row>
      <xdr:rowOff>321495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B00-000005000000}"/>
            </a:ext>
          </a:extLst>
        </xdr:cNvPr>
        <xdr:cNvSpPr/>
      </xdr:nvSpPr>
      <xdr:spPr>
        <a:xfrm>
          <a:off x="2447924" y="111945"/>
          <a:ext cx="7810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184814</xdr:colOff>
      <xdr:row>0</xdr:row>
      <xdr:rowOff>142164</xdr:rowOff>
    </xdr:from>
    <xdr:to>
      <xdr:col>0</xdr:col>
      <xdr:colOff>1099214</xdr:colOff>
      <xdr:row>2</xdr:row>
      <xdr:rowOff>220781</xdr:rowOff>
    </xdr:to>
    <xdr:pic>
      <xdr:nvPicPr>
        <xdr:cNvPr id="6" name="Picture 5" descr="cid:image001.png@01CEF651.BD61CC10">
          <a:extLst>
            <a:ext uri="{FF2B5EF4-FFF2-40B4-BE49-F238E27FC236}">
              <a16:creationId xmlns:a16="http://schemas.microsoft.com/office/drawing/2014/main" id="{00000000-0008-0000-1B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84814" y="142164"/>
          <a:ext cx="914400" cy="561975"/>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821532</xdr:colOff>
      <xdr:row>0</xdr:row>
      <xdr:rowOff>204786</xdr:rowOff>
    </xdr:from>
    <xdr:to>
      <xdr:col>1</xdr:col>
      <xdr:colOff>1559720</xdr:colOff>
      <xdr:row>1</xdr:row>
      <xdr:rowOff>142874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C00-000003000000}"/>
            </a:ext>
          </a:extLst>
        </xdr:cNvPr>
        <xdr:cNvSpPr/>
      </xdr:nvSpPr>
      <xdr:spPr>
        <a:xfrm>
          <a:off x="2238376" y="204786"/>
          <a:ext cx="738188" cy="22383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197645</xdr:rowOff>
    </xdr:from>
    <xdr:to>
      <xdr:col>1</xdr:col>
      <xdr:colOff>757237</xdr:colOff>
      <xdr:row>1</xdr:row>
      <xdr:rowOff>140495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C00-000004000000}"/>
            </a:ext>
          </a:extLst>
        </xdr:cNvPr>
        <xdr:cNvSpPr/>
      </xdr:nvSpPr>
      <xdr:spPr>
        <a:xfrm>
          <a:off x="1488281" y="19764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1621630</xdr:colOff>
      <xdr:row>0</xdr:row>
      <xdr:rowOff>192881</xdr:rowOff>
    </xdr:from>
    <xdr:to>
      <xdr:col>1</xdr:col>
      <xdr:colOff>2333624</xdr:colOff>
      <xdr:row>1</xdr:row>
      <xdr:rowOff>154781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C00-000005000000}"/>
            </a:ext>
          </a:extLst>
        </xdr:cNvPr>
        <xdr:cNvSpPr/>
      </xdr:nvSpPr>
      <xdr:spPr>
        <a:xfrm>
          <a:off x="3038474" y="192881"/>
          <a:ext cx="711994" cy="2476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98961</xdr:colOff>
      <xdr:row>0</xdr:row>
      <xdr:rowOff>123702</xdr:rowOff>
    </xdr:from>
    <xdr:to>
      <xdr:col>0</xdr:col>
      <xdr:colOff>1013361</xdr:colOff>
      <xdr:row>2</xdr:row>
      <xdr:rowOff>227982</xdr:rowOff>
    </xdr:to>
    <xdr:pic>
      <xdr:nvPicPr>
        <xdr:cNvPr id="6" name="Picture 5" descr="cid:image001.png@01CEF651.BD61CC10">
          <a:extLst>
            <a:ext uri="{FF2B5EF4-FFF2-40B4-BE49-F238E27FC236}">
              <a16:creationId xmlns:a16="http://schemas.microsoft.com/office/drawing/2014/main" id="{00000000-0008-0000-1C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8961" y="123702"/>
          <a:ext cx="914400" cy="5619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714375</xdr:colOff>
      <xdr:row>1</xdr:row>
      <xdr:rowOff>57149</xdr:rowOff>
    </xdr:from>
    <xdr:to>
      <xdr:col>1</xdr:col>
      <xdr:colOff>1333500</xdr:colOff>
      <xdr:row>1</xdr:row>
      <xdr:rowOff>247650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1485900" y="333374"/>
          <a:ext cx="619125"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HOME</a:t>
          </a:r>
        </a:p>
      </xdr:txBody>
    </xdr:sp>
    <xdr:clientData/>
  </xdr:twoCellAnchor>
  <xdr:twoCellAnchor>
    <xdr:from>
      <xdr:col>1</xdr:col>
      <xdr:colOff>1390650</xdr:colOff>
      <xdr:row>1</xdr:row>
      <xdr:rowOff>66676</xdr:rowOff>
    </xdr:from>
    <xdr:to>
      <xdr:col>1</xdr:col>
      <xdr:colOff>1971675</xdr:colOff>
      <xdr:row>1</xdr:row>
      <xdr:rowOff>257176</xdr:rowOff>
    </xdr:to>
    <xdr:sp macro="" textlink="">
      <xdr:nvSpPr>
        <xdr:cNvPr id="8" name="Rounded Rectangle 7">
          <a:hlinkClick xmlns:r="http://schemas.openxmlformats.org/officeDocument/2006/relationships" r:id="rId2"/>
          <a:extLst>
            <a:ext uri="{FF2B5EF4-FFF2-40B4-BE49-F238E27FC236}">
              <a16:creationId xmlns:a16="http://schemas.microsoft.com/office/drawing/2014/main" id="{00000000-0008-0000-0200-000008000000}"/>
            </a:ext>
          </a:extLst>
        </xdr:cNvPr>
        <xdr:cNvSpPr/>
      </xdr:nvSpPr>
      <xdr:spPr>
        <a:xfrm>
          <a:off x="2162175" y="342901"/>
          <a:ext cx="581025" cy="1905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NEXT &gt;&gt;</a:t>
          </a:r>
        </a:p>
        <a:p>
          <a:pPr algn="l"/>
          <a:endParaRPr lang="en-US" sz="1200" b="1">
            <a:solidFill>
              <a:schemeClr val="bg1"/>
            </a:solidFill>
          </a:endParaRPr>
        </a:p>
      </xdr:txBody>
    </xdr:sp>
    <xdr:clientData/>
  </xdr:twoCellAnchor>
  <xdr:twoCellAnchor editAs="oneCell">
    <xdr:from>
      <xdr:col>1</xdr:col>
      <xdr:colOff>154782</xdr:colOff>
      <xdr:row>2</xdr:row>
      <xdr:rowOff>35718</xdr:rowOff>
    </xdr:from>
    <xdr:to>
      <xdr:col>1</xdr:col>
      <xdr:colOff>1069182</xdr:colOff>
      <xdr:row>4</xdr:row>
      <xdr:rowOff>50006</xdr:rowOff>
    </xdr:to>
    <xdr:pic>
      <xdr:nvPicPr>
        <xdr:cNvPr id="6" name="Picture 5" descr="cid:image001.png@01CEF651.BD61CC10">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928688" y="583406"/>
          <a:ext cx="914400" cy="561975"/>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666749</xdr:colOff>
      <xdr:row>0</xdr:row>
      <xdr:rowOff>45245</xdr:rowOff>
    </xdr:from>
    <xdr:to>
      <xdr:col>1</xdr:col>
      <xdr:colOff>1345406</xdr:colOff>
      <xdr:row>0</xdr:row>
      <xdr:rowOff>369094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D00-000003000000}"/>
            </a:ext>
          </a:extLst>
        </xdr:cNvPr>
        <xdr:cNvSpPr/>
      </xdr:nvSpPr>
      <xdr:spPr>
        <a:xfrm>
          <a:off x="1631155" y="45245"/>
          <a:ext cx="678657" cy="3238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9525</xdr:colOff>
      <xdr:row>0</xdr:row>
      <xdr:rowOff>45244</xdr:rowOff>
    </xdr:from>
    <xdr:to>
      <xdr:col>1</xdr:col>
      <xdr:colOff>595312</xdr:colOff>
      <xdr:row>0</xdr:row>
      <xdr:rowOff>369094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D00-000004000000}"/>
            </a:ext>
          </a:extLst>
        </xdr:cNvPr>
        <xdr:cNvSpPr/>
      </xdr:nvSpPr>
      <xdr:spPr>
        <a:xfrm>
          <a:off x="973931" y="45244"/>
          <a:ext cx="585787" cy="3238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52389</xdr:rowOff>
    </xdr:from>
    <xdr:to>
      <xdr:col>1</xdr:col>
      <xdr:colOff>2190750</xdr:colOff>
      <xdr:row>0</xdr:row>
      <xdr:rowOff>381000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D00-000005000000}"/>
            </a:ext>
          </a:extLst>
        </xdr:cNvPr>
        <xdr:cNvSpPr/>
      </xdr:nvSpPr>
      <xdr:spPr>
        <a:xfrm>
          <a:off x="2421730" y="52389"/>
          <a:ext cx="733426" cy="32861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108857</xdr:colOff>
      <xdr:row>0</xdr:row>
      <xdr:rowOff>108857</xdr:rowOff>
    </xdr:from>
    <xdr:to>
      <xdr:col>0</xdr:col>
      <xdr:colOff>1023257</xdr:colOff>
      <xdr:row>2</xdr:row>
      <xdr:rowOff>4082</xdr:rowOff>
    </xdr:to>
    <xdr:pic>
      <xdr:nvPicPr>
        <xdr:cNvPr id="6" name="Picture 5" descr="cid:image001.png@01CEF651.BD61CC10">
          <a:extLst>
            <a:ext uri="{FF2B5EF4-FFF2-40B4-BE49-F238E27FC236}">
              <a16:creationId xmlns:a16="http://schemas.microsoft.com/office/drawing/2014/main" id="{00000000-0008-0000-1D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08857" y="108857"/>
          <a:ext cx="914400" cy="56197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1531144</xdr:colOff>
      <xdr:row>1</xdr:row>
      <xdr:rowOff>35719</xdr:rowOff>
    </xdr:from>
    <xdr:to>
      <xdr:col>1</xdr:col>
      <xdr:colOff>2226470</xdr:colOff>
      <xdr:row>1</xdr:row>
      <xdr:rowOff>383382</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00000000-0008-0000-1E00-000006000000}"/>
            </a:ext>
          </a:extLst>
        </xdr:cNvPr>
        <xdr:cNvSpPr/>
      </xdr:nvSpPr>
      <xdr:spPr>
        <a:xfrm>
          <a:off x="2364582" y="35719"/>
          <a:ext cx="695326" cy="34766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850106</xdr:colOff>
      <xdr:row>1</xdr:row>
      <xdr:rowOff>45244</xdr:rowOff>
    </xdr:from>
    <xdr:to>
      <xdr:col>1</xdr:col>
      <xdr:colOff>1431131</xdr:colOff>
      <xdr:row>1</xdr:row>
      <xdr:rowOff>392907</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00000000-0008-0000-1E00-000007000000}"/>
            </a:ext>
          </a:extLst>
        </xdr:cNvPr>
        <xdr:cNvSpPr/>
      </xdr:nvSpPr>
      <xdr:spPr>
        <a:xfrm>
          <a:off x="1683544" y="45244"/>
          <a:ext cx="581025" cy="34766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2388393</xdr:colOff>
      <xdr:row>1</xdr:row>
      <xdr:rowOff>45243</xdr:rowOff>
    </xdr:from>
    <xdr:to>
      <xdr:col>2</xdr:col>
      <xdr:colOff>0</xdr:colOff>
      <xdr:row>1</xdr:row>
      <xdr:rowOff>402431</xdr:rowOff>
    </xdr:to>
    <xdr:sp macro="" textlink="">
      <xdr:nvSpPr>
        <xdr:cNvPr id="8" name="Rounded Rectangle 7">
          <a:hlinkClick xmlns:r="http://schemas.openxmlformats.org/officeDocument/2006/relationships" r:id="rId3"/>
          <a:extLst>
            <a:ext uri="{FF2B5EF4-FFF2-40B4-BE49-F238E27FC236}">
              <a16:creationId xmlns:a16="http://schemas.microsoft.com/office/drawing/2014/main" id="{00000000-0008-0000-1E00-000008000000}"/>
            </a:ext>
          </a:extLst>
        </xdr:cNvPr>
        <xdr:cNvSpPr/>
      </xdr:nvSpPr>
      <xdr:spPr>
        <a:xfrm>
          <a:off x="3221831" y="45243"/>
          <a:ext cx="685801" cy="357188"/>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110755</xdr:colOff>
      <xdr:row>0</xdr:row>
      <xdr:rowOff>121832</xdr:rowOff>
    </xdr:from>
    <xdr:to>
      <xdr:col>1</xdr:col>
      <xdr:colOff>194486</xdr:colOff>
      <xdr:row>2</xdr:row>
      <xdr:rowOff>41423</xdr:rowOff>
    </xdr:to>
    <xdr:pic>
      <xdr:nvPicPr>
        <xdr:cNvPr id="9" name="Picture 8" descr="cid:image001.png@01CEF651.BD61CC10">
          <a:extLst>
            <a:ext uri="{FF2B5EF4-FFF2-40B4-BE49-F238E27FC236}">
              <a16:creationId xmlns:a16="http://schemas.microsoft.com/office/drawing/2014/main" id="{00000000-0008-0000-1E00-000009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10755" y="121832"/>
          <a:ext cx="914400" cy="561975"/>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790574</xdr:colOff>
      <xdr:row>0</xdr:row>
      <xdr:rowOff>123826</xdr:rowOff>
    </xdr:from>
    <xdr:to>
      <xdr:col>1</xdr:col>
      <xdr:colOff>1590675</xdr:colOff>
      <xdr:row>1</xdr:row>
      <xdr:rowOff>161925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F00-000003000000}"/>
            </a:ext>
          </a:extLst>
        </xdr:cNvPr>
        <xdr:cNvSpPr/>
      </xdr:nvSpPr>
      <xdr:spPr>
        <a:xfrm>
          <a:off x="1619249" y="123826"/>
          <a:ext cx="800101" cy="2285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38100</xdr:colOff>
      <xdr:row>0</xdr:row>
      <xdr:rowOff>123825</xdr:rowOff>
    </xdr:from>
    <xdr:to>
      <xdr:col>1</xdr:col>
      <xdr:colOff>723900</xdr:colOff>
      <xdr:row>1</xdr:row>
      <xdr:rowOff>161925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F00-000004000000}"/>
            </a:ext>
          </a:extLst>
        </xdr:cNvPr>
        <xdr:cNvSpPr/>
      </xdr:nvSpPr>
      <xdr:spPr>
        <a:xfrm>
          <a:off x="866775" y="12382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1657349</xdr:colOff>
      <xdr:row>0</xdr:row>
      <xdr:rowOff>123824</xdr:rowOff>
    </xdr:from>
    <xdr:to>
      <xdr:col>2</xdr:col>
      <xdr:colOff>152400</xdr:colOff>
      <xdr:row>1</xdr:row>
      <xdr:rowOff>171450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F00-000005000000}"/>
            </a:ext>
          </a:extLst>
        </xdr:cNvPr>
        <xdr:cNvSpPr/>
      </xdr:nvSpPr>
      <xdr:spPr>
        <a:xfrm>
          <a:off x="2486024" y="123824"/>
          <a:ext cx="942976" cy="2381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76638</xdr:colOff>
      <xdr:row>0</xdr:row>
      <xdr:rowOff>76638</xdr:rowOff>
    </xdr:from>
    <xdr:to>
      <xdr:col>0</xdr:col>
      <xdr:colOff>991038</xdr:colOff>
      <xdr:row>3</xdr:row>
      <xdr:rowOff>134992</xdr:rowOff>
    </xdr:to>
    <xdr:pic>
      <xdr:nvPicPr>
        <xdr:cNvPr id="6" name="Picture 5" descr="cid:image001.png@01CEF651.BD61CC10">
          <a:extLst>
            <a:ext uri="{FF2B5EF4-FFF2-40B4-BE49-F238E27FC236}">
              <a16:creationId xmlns:a16="http://schemas.microsoft.com/office/drawing/2014/main" id="{00000000-0008-0000-1F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6638" y="76638"/>
          <a:ext cx="914400" cy="561975"/>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xdr:from>
      <xdr:col>1</xdr:col>
      <xdr:colOff>821530</xdr:colOff>
      <xdr:row>0</xdr:row>
      <xdr:rowOff>73819</xdr:rowOff>
    </xdr:from>
    <xdr:to>
      <xdr:col>1</xdr:col>
      <xdr:colOff>1621631</xdr:colOff>
      <xdr:row>1</xdr:row>
      <xdr:rowOff>92868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000-000003000000}"/>
            </a:ext>
          </a:extLst>
        </xdr:cNvPr>
        <xdr:cNvSpPr/>
      </xdr:nvSpPr>
      <xdr:spPr>
        <a:xfrm>
          <a:off x="1659730" y="73819"/>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73818</xdr:rowOff>
    </xdr:from>
    <xdr:to>
      <xdr:col>1</xdr:col>
      <xdr:colOff>757237</xdr:colOff>
      <xdr:row>1</xdr:row>
      <xdr:rowOff>102393</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000-000004000000}"/>
            </a:ext>
          </a:extLst>
        </xdr:cNvPr>
        <xdr:cNvSpPr/>
      </xdr:nvSpPr>
      <xdr:spPr>
        <a:xfrm>
          <a:off x="909637" y="73818"/>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1654968</xdr:colOff>
      <xdr:row>0</xdr:row>
      <xdr:rowOff>76200</xdr:rowOff>
    </xdr:from>
    <xdr:to>
      <xdr:col>2</xdr:col>
      <xdr:colOff>169069</xdr:colOff>
      <xdr:row>1</xdr:row>
      <xdr:rowOff>95250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2000-000005000000}"/>
            </a:ext>
          </a:extLst>
        </xdr:cNvPr>
        <xdr:cNvSpPr/>
      </xdr:nvSpPr>
      <xdr:spPr>
        <a:xfrm>
          <a:off x="2493168" y="76200"/>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84667</xdr:colOff>
      <xdr:row>0</xdr:row>
      <xdr:rowOff>127000</xdr:rowOff>
    </xdr:from>
    <xdr:to>
      <xdr:col>0</xdr:col>
      <xdr:colOff>999067</xdr:colOff>
      <xdr:row>3</xdr:row>
      <xdr:rowOff>138642</xdr:rowOff>
    </xdr:to>
    <xdr:pic>
      <xdr:nvPicPr>
        <xdr:cNvPr id="6" name="Picture 5" descr="cid:image001.png@01CEF651.BD61CC10">
          <a:extLst>
            <a:ext uri="{FF2B5EF4-FFF2-40B4-BE49-F238E27FC236}">
              <a16:creationId xmlns:a16="http://schemas.microsoft.com/office/drawing/2014/main" id="{00000000-0008-0000-20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4667" y="127000"/>
          <a:ext cx="914400" cy="561975"/>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xdr:from>
      <xdr:col>1</xdr:col>
      <xdr:colOff>797718</xdr:colOff>
      <xdr:row>0</xdr:row>
      <xdr:rowOff>30955</xdr:rowOff>
    </xdr:from>
    <xdr:to>
      <xdr:col>1</xdr:col>
      <xdr:colOff>1502569</xdr:colOff>
      <xdr:row>1</xdr:row>
      <xdr:rowOff>173830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100-000003000000}"/>
            </a:ext>
          </a:extLst>
        </xdr:cNvPr>
        <xdr:cNvSpPr/>
      </xdr:nvSpPr>
      <xdr:spPr>
        <a:xfrm>
          <a:off x="1626393" y="30955"/>
          <a:ext cx="704851" cy="25717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107156</xdr:colOff>
      <xdr:row>0</xdr:row>
      <xdr:rowOff>52388</xdr:rowOff>
    </xdr:from>
    <xdr:to>
      <xdr:col>1</xdr:col>
      <xdr:colOff>707231</xdr:colOff>
      <xdr:row>1</xdr:row>
      <xdr:rowOff>176212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100-000004000000}"/>
            </a:ext>
          </a:extLst>
        </xdr:cNvPr>
        <xdr:cNvSpPr/>
      </xdr:nvSpPr>
      <xdr:spPr>
        <a:xfrm>
          <a:off x="935831" y="52388"/>
          <a:ext cx="600075" cy="23812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1535905</xdr:colOff>
      <xdr:row>0</xdr:row>
      <xdr:rowOff>42863</xdr:rowOff>
    </xdr:from>
    <xdr:to>
      <xdr:col>1</xdr:col>
      <xdr:colOff>2221706</xdr:colOff>
      <xdr:row>1</xdr:row>
      <xdr:rowOff>185737</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2100-000005000000}"/>
            </a:ext>
          </a:extLst>
        </xdr:cNvPr>
        <xdr:cNvSpPr/>
      </xdr:nvSpPr>
      <xdr:spPr>
        <a:xfrm>
          <a:off x="2364580" y="42863"/>
          <a:ext cx="685801" cy="25717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100263</xdr:colOff>
      <xdr:row>0</xdr:row>
      <xdr:rowOff>80211</xdr:rowOff>
    </xdr:from>
    <xdr:to>
      <xdr:col>0</xdr:col>
      <xdr:colOff>1014663</xdr:colOff>
      <xdr:row>3</xdr:row>
      <xdr:rowOff>50633</xdr:rowOff>
    </xdr:to>
    <xdr:pic>
      <xdr:nvPicPr>
        <xdr:cNvPr id="7" name="Picture 6" descr="cid:image001.png@01CEF651.BD61CC10">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00263" y="80211"/>
          <a:ext cx="914400" cy="561975"/>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851297</xdr:colOff>
      <xdr:row>0</xdr:row>
      <xdr:rowOff>84932</xdr:rowOff>
    </xdr:from>
    <xdr:to>
      <xdr:col>1</xdr:col>
      <xdr:colOff>1557735</xdr:colOff>
      <xdr:row>1</xdr:row>
      <xdr:rowOff>85328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200-000003000000}"/>
            </a:ext>
          </a:extLst>
        </xdr:cNvPr>
        <xdr:cNvSpPr/>
      </xdr:nvSpPr>
      <xdr:spPr>
        <a:xfrm>
          <a:off x="1679972" y="84932"/>
          <a:ext cx="706438" cy="19089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 &lt;&lt;</a:t>
          </a:r>
        </a:p>
      </xdr:txBody>
    </xdr:sp>
    <xdr:clientData/>
  </xdr:twoCellAnchor>
  <xdr:twoCellAnchor>
    <xdr:from>
      <xdr:col>1</xdr:col>
      <xdr:colOff>57547</xdr:colOff>
      <xdr:row>0</xdr:row>
      <xdr:rowOff>73423</xdr:rowOff>
    </xdr:from>
    <xdr:to>
      <xdr:col>1</xdr:col>
      <xdr:colOff>642938</xdr:colOff>
      <xdr:row>1</xdr:row>
      <xdr:rowOff>83344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200-000004000000}"/>
            </a:ext>
          </a:extLst>
        </xdr:cNvPr>
        <xdr:cNvSpPr/>
      </xdr:nvSpPr>
      <xdr:spPr>
        <a:xfrm>
          <a:off x="886222" y="73423"/>
          <a:ext cx="585391" cy="20042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editAs="oneCell">
    <xdr:from>
      <xdr:col>0</xdr:col>
      <xdr:colOff>126235</xdr:colOff>
      <xdr:row>0</xdr:row>
      <xdr:rowOff>91807</xdr:rowOff>
    </xdr:from>
    <xdr:to>
      <xdr:col>0</xdr:col>
      <xdr:colOff>1040635</xdr:colOff>
      <xdr:row>3</xdr:row>
      <xdr:rowOff>79987</xdr:rowOff>
    </xdr:to>
    <xdr:pic>
      <xdr:nvPicPr>
        <xdr:cNvPr id="6" name="Picture 5" descr="cid:image001.png@01CEF651.BD61CC10">
          <a:extLst>
            <a:ext uri="{FF2B5EF4-FFF2-40B4-BE49-F238E27FC236}">
              <a16:creationId xmlns:a16="http://schemas.microsoft.com/office/drawing/2014/main" id="{00000000-0008-0000-2200-000006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126235" y="91807"/>
          <a:ext cx="914400"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881061</xdr:colOff>
      <xdr:row>1</xdr:row>
      <xdr:rowOff>4764</xdr:rowOff>
    </xdr:from>
    <xdr:to>
      <xdr:col>1</xdr:col>
      <xdr:colOff>1681162</xdr:colOff>
      <xdr:row>1</xdr:row>
      <xdr:rowOff>188119</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809749" y="254795"/>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154781</xdr:colOff>
      <xdr:row>0</xdr:row>
      <xdr:rowOff>245269</xdr:rowOff>
    </xdr:from>
    <xdr:to>
      <xdr:col>1</xdr:col>
      <xdr:colOff>840581</xdr:colOff>
      <xdr:row>1</xdr:row>
      <xdr:rowOff>188119</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a:off x="1083469" y="245269"/>
          <a:ext cx="685800" cy="19288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1731168</xdr:colOff>
      <xdr:row>1</xdr:row>
      <xdr:rowOff>4762</xdr:rowOff>
    </xdr:from>
    <xdr:to>
      <xdr:col>1</xdr:col>
      <xdr:colOff>2536031</xdr:colOff>
      <xdr:row>1</xdr:row>
      <xdr:rowOff>202405</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id="{00000000-0008-0000-0300-000007000000}"/>
            </a:ext>
          </a:extLst>
        </xdr:cNvPr>
        <xdr:cNvSpPr/>
      </xdr:nvSpPr>
      <xdr:spPr>
        <a:xfrm>
          <a:off x="2659856" y="254793"/>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38100</xdr:colOff>
      <xdr:row>0</xdr:row>
      <xdr:rowOff>66675</xdr:rowOff>
    </xdr:from>
    <xdr:to>
      <xdr:col>0</xdr:col>
      <xdr:colOff>952500</xdr:colOff>
      <xdr:row>2</xdr:row>
      <xdr:rowOff>133350</xdr:rowOff>
    </xdr:to>
    <xdr:pic>
      <xdr:nvPicPr>
        <xdr:cNvPr id="9" name="Picture 8" descr="cid:image001.png@01CEF651.BD61CC10">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38100" y="66675"/>
          <a:ext cx="914400" cy="5619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647699</xdr:colOff>
      <xdr:row>0</xdr:row>
      <xdr:rowOff>92871</xdr:rowOff>
    </xdr:from>
    <xdr:to>
      <xdr:col>1</xdr:col>
      <xdr:colOff>1345406</xdr:colOff>
      <xdr:row>1</xdr:row>
      <xdr:rowOff>11907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576387" y="92871"/>
          <a:ext cx="697707"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9525</xdr:colOff>
      <xdr:row>0</xdr:row>
      <xdr:rowOff>95250</xdr:rowOff>
    </xdr:from>
    <xdr:to>
      <xdr:col>1</xdr:col>
      <xdr:colOff>595312</xdr:colOff>
      <xdr:row>1</xdr:row>
      <xdr:rowOff>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400-000004000000}"/>
            </a:ext>
          </a:extLst>
        </xdr:cNvPr>
        <xdr:cNvSpPr/>
      </xdr:nvSpPr>
      <xdr:spPr>
        <a:xfrm>
          <a:off x="938213" y="95250"/>
          <a:ext cx="585787"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1393031</xdr:colOff>
      <xdr:row>0</xdr:row>
      <xdr:rowOff>95249</xdr:rowOff>
    </xdr:from>
    <xdr:to>
      <xdr:col>1</xdr:col>
      <xdr:colOff>2095499</xdr:colOff>
      <xdr:row>1</xdr:row>
      <xdr:rowOff>35719</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400-000005000000}"/>
            </a:ext>
          </a:extLst>
        </xdr:cNvPr>
        <xdr:cNvSpPr/>
      </xdr:nvSpPr>
      <xdr:spPr>
        <a:xfrm>
          <a:off x="2321719" y="95249"/>
          <a:ext cx="702468" cy="22622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54742</xdr:colOff>
      <xdr:row>0</xdr:row>
      <xdr:rowOff>32845</xdr:rowOff>
    </xdr:from>
    <xdr:to>
      <xdr:col>0</xdr:col>
      <xdr:colOff>969142</xdr:colOff>
      <xdr:row>2</xdr:row>
      <xdr:rowOff>211630</xdr:rowOff>
    </xdr:to>
    <xdr:pic>
      <xdr:nvPicPr>
        <xdr:cNvPr id="6" name="Picture 5" descr="cid:image001.png@01CEF651.BD61CC10">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4742" y="32845"/>
          <a:ext cx="914400" cy="5619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797719</xdr:colOff>
      <xdr:row>1</xdr:row>
      <xdr:rowOff>9526</xdr:rowOff>
    </xdr:from>
    <xdr:to>
      <xdr:col>1</xdr:col>
      <xdr:colOff>1616869</xdr:colOff>
      <xdr:row>2</xdr:row>
      <xdr:rowOff>19050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1821657" y="200026"/>
          <a:ext cx="819150"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BACK &lt;&lt;</a:t>
          </a:r>
        </a:p>
      </xdr:txBody>
    </xdr:sp>
    <xdr:clientData/>
  </xdr:twoCellAnchor>
  <xdr:twoCellAnchor>
    <xdr:from>
      <xdr:col>1</xdr:col>
      <xdr:colOff>83342</xdr:colOff>
      <xdr:row>1</xdr:row>
      <xdr:rowOff>0</xdr:rowOff>
    </xdr:from>
    <xdr:to>
      <xdr:col>1</xdr:col>
      <xdr:colOff>773905</xdr:colOff>
      <xdr:row>2</xdr:row>
      <xdr:rowOff>23812</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a:xfrm>
          <a:off x="1107280" y="190500"/>
          <a:ext cx="690563"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1647825</xdr:colOff>
      <xdr:row>1</xdr:row>
      <xdr:rowOff>9525</xdr:rowOff>
    </xdr:from>
    <xdr:to>
      <xdr:col>1</xdr:col>
      <xdr:colOff>2343151</xdr:colOff>
      <xdr:row>2</xdr:row>
      <xdr:rowOff>9525</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0500-000006000000}"/>
            </a:ext>
          </a:extLst>
        </xdr:cNvPr>
        <xdr:cNvSpPr/>
      </xdr:nvSpPr>
      <xdr:spPr>
        <a:xfrm>
          <a:off x="2676525" y="200025"/>
          <a:ext cx="69532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0</xdr:colOff>
      <xdr:row>0</xdr:row>
      <xdr:rowOff>0</xdr:rowOff>
    </xdr:from>
    <xdr:to>
      <xdr:col>0</xdr:col>
      <xdr:colOff>914400</xdr:colOff>
      <xdr:row>3</xdr:row>
      <xdr:rowOff>131082</xdr:rowOff>
    </xdr:to>
    <xdr:pic>
      <xdr:nvPicPr>
        <xdr:cNvPr id="7" name="Picture 6" descr="cid:image001.png@01CEF651.BD61CC10">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0" y="0"/>
          <a:ext cx="914400" cy="5619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628649</xdr:colOff>
      <xdr:row>0</xdr:row>
      <xdr:rowOff>38101</xdr:rowOff>
    </xdr:from>
    <xdr:to>
      <xdr:col>1</xdr:col>
      <xdr:colOff>1323974</xdr:colOff>
      <xdr:row>1</xdr:row>
      <xdr:rowOff>38100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1571624" y="38101"/>
          <a:ext cx="695325" cy="1904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0</xdr:colOff>
      <xdr:row>0</xdr:row>
      <xdr:rowOff>47625</xdr:rowOff>
    </xdr:from>
    <xdr:to>
      <xdr:col>1</xdr:col>
      <xdr:colOff>581025</xdr:colOff>
      <xdr:row>1</xdr:row>
      <xdr:rowOff>38100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942975" y="47625"/>
          <a:ext cx="581025"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1371599</xdr:colOff>
      <xdr:row>0</xdr:row>
      <xdr:rowOff>19050</xdr:rowOff>
    </xdr:from>
    <xdr:to>
      <xdr:col>1</xdr:col>
      <xdr:colOff>2076450</xdr:colOff>
      <xdr:row>1</xdr:row>
      <xdr:rowOff>28575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600-000005000000}"/>
            </a:ext>
          </a:extLst>
        </xdr:cNvPr>
        <xdr:cNvSpPr/>
      </xdr:nvSpPr>
      <xdr:spPr>
        <a:xfrm>
          <a:off x="2314574" y="19050"/>
          <a:ext cx="7048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83343</xdr:colOff>
      <xdr:row>0</xdr:row>
      <xdr:rowOff>47625</xdr:rowOff>
    </xdr:from>
    <xdr:to>
      <xdr:col>0</xdr:col>
      <xdr:colOff>997743</xdr:colOff>
      <xdr:row>3</xdr:row>
      <xdr:rowOff>73819</xdr:rowOff>
    </xdr:to>
    <xdr:pic>
      <xdr:nvPicPr>
        <xdr:cNvPr id="6" name="Picture 5" descr="cid:image001.png@01CEF651.BD61CC10">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3" y="47625"/>
          <a:ext cx="914400"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700-000005000000}"/>
            </a:ext>
          </a:extLst>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47625</xdr:colOff>
      <xdr:row>0</xdr:row>
      <xdr:rowOff>71438</xdr:rowOff>
    </xdr:from>
    <xdr:to>
      <xdr:col>0</xdr:col>
      <xdr:colOff>962025</xdr:colOff>
      <xdr:row>2</xdr:row>
      <xdr:rowOff>192882</xdr:rowOff>
    </xdr:to>
    <xdr:pic>
      <xdr:nvPicPr>
        <xdr:cNvPr id="6" name="Picture 5" descr="cid:image001.png@01CEF651.BD61CC10">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47625" y="71438"/>
          <a:ext cx="914400" cy="559594"/>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800-000004000000}"/>
            </a:ext>
          </a:extLst>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800-000005000000}"/>
            </a:ext>
          </a:extLst>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47625</xdr:colOff>
      <xdr:row>0</xdr:row>
      <xdr:rowOff>59531</xdr:rowOff>
    </xdr:from>
    <xdr:to>
      <xdr:col>0</xdr:col>
      <xdr:colOff>962025</xdr:colOff>
      <xdr:row>2</xdr:row>
      <xdr:rowOff>180975</xdr:rowOff>
    </xdr:to>
    <xdr:pic>
      <xdr:nvPicPr>
        <xdr:cNvPr id="6" name="Picture 5" descr="cid:image001.png@01CEF651.BD61CC10">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47625" y="59531"/>
          <a:ext cx="914400" cy="5619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C1:M48"/>
  <sheetViews>
    <sheetView zoomScaleNormal="100" zoomScaleSheetLayoutView="100" workbookViewId="0"/>
  </sheetViews>
  <sheetFormatPr defaultColWidth="9.33203125" defaultRowHeight="14.4" x14ac:dyDescent="0.3"/>
  <cols>
    <col min="1" max="1" width="2" style="23" customWidth="1"/>
    <col min="2" max="2" width="2.33203125" style="23" customWidth="1"/>
    <col min="3" max="3" width="2.5546875" style="23" customWidth="1"/>
    <col min="4" max="4" width="20.33203125" style="23" customWidth="1"/>
    <col min="5" max="5" width="48.44140625" style="23" customWidth="1"/>
    <col min="6" max="6" width="48.33203125" style="23" customWidth="1"/>
    <col min="7" max="7" width="22.33203125" style="23" customWidth="1"/>
    <col min="8" max="8" width="15" style="23" customWidth="1"/>
    <col min="9" max="9" width="9.33203125" style="23"/>
    <col min="10" max="10" width="3.33203125" style="23" customWidth="1"/>
    <col min="11" max="11" width="0" style="23" hidden="1" customWidth="1"/>
    <col min="12" max="13" width="12.44140625" style="23" hidden="1" customWidth="1"/>
    <col min="14" max="14" width="0" style="23" hidden="1" customWidth="1"/>
    <col min="15" max="15" width="15.33203125" style="23" customWidth="1"/>
    <col min="16" max="16384" width="9.33203125" style="23"/>
  </cols>
  <sheetData>
    <row r="1" spans="3:13" ht="24.75" customHeight="1" thickBot="1" x14ac:dyDescent="0.35"/>
    <row r="2" spans="3:13" ht="15" thickBot="1" x14ac:dyDescent="0.35">
      <c r="C2" s="24"/>
      <c r="D2" s="25"/>
      <c r="E2" s="25"/>
      <c r="F2" s="25"/>
      <c r="G2" s="25"/>
      <c r="H2" s="25"/>
      <c r="I2" s="25"/>
      <c r="J2" s="26"/>
    </row>
    <row r="3" spans="3:13" ht="7.5" customHeight="1" x14ac:dyDescent="0.3">
      <c r="C3" s="27"/>
      <c r="D3" s="24"/>
      <c r="E3" s="25"/>
      <c r="F3" s="25"/>
      <c r="G3" s="25"/>
      <c r="H3" s="25"/>
      <c r="I3" s="26"/>
      <c r="J3" s="28"/>
    </row>
    <row r="4" spans="3:13" ht="5.25" customHeight="1" x14ac:dyDescent="0.3">
      <c r="C4" s="27"/>
      <c r="D4" s="27"/>
      <c r="I4" s="28"/>
      <c r="J4" s="28"/>
    </row>
    <row r="5" spans="3:13" ht="9" customHeight="1" x14ac:dyDescent="0.3">
      <c r="C5" s="27"/>
      <c r="D5" s="27"/>
      <c r="I5" s="28"/>
      <c r="J5" s="28"/>
    </row>
    <row r="6" spans="3:13" ht="22.5" customHeight="1" x14ac:dyDescent="0.4">
      <c r="C6" s="27"/>
      <c r="D6" s="27"/>
      <c r="E6" s="35" t="s">
        <v>149</v>
      </c>
      <c r="F6" s="35"/>
      <c r="G6" s="35"/>
      <c r="H6" s="36"/>
      <c r="I6" s="28"/>
      <c r="J6" s="28"/>
      <c r="L6" s="23" t="s">
        <v>150</v>
      </c>
      <c r="M6" s="23">
        <v>2010</v>
      </c>
    </row>
    <row r="7" spans="3:13" ht="30" x14ac:dyDescent="0.5">
      <c r="C7" s="27"/>
      <c r="D7" s="27"/>
      <c r="E7" s="29"/>
      <c r="I7" s="28"/>
      <c r="J7" s="28"/>
      <c r="L7" s="23" t="s">
        <v>151</v>
      </c>
      <c r="M7" s="23">
        <v>2011</v>
      </c>
    </row>
    <row r="8" spans="3:13" ht="30" x14ac:dyDescent="0.5">
      <c r="C8" s="27"/>
      <c r="D8" s="27"/>
      <c r="E8" s="30"/>
      <c r="F8" s="30"/>
      <c r="I8" s="28"/>
      <c r="J8" s="28"/>
      <c r="M8" s="23">
        <v>2012</v>
      </c>
    </row>
    <row r="9" spans="3:13" ht="30" customHeight="1" x14ac:dyDescent="0.3">
      <c r="C9" s="27"/>
      <c r="D9" s="27"/>
      <c r="I9" s="28"/>
      <c r="J9" s="28"/>
      <c r="M9" s="23">
        <v>2013</v>
      </c>
    </row>
    <row r="10" spans="3:13" ht="20.100000000000001" customHeight="1" thickBot="1" x14ac:dyDescent="0.35">
      <c r="C10" s="27"/>
      <c r="D10" s="27"/>
      <c r="I10" s="28"/>
      <c r="J10" s="28"/>
      <c r="M10" s="23">
        <v>2015</v>
      </c>
    </row>
    <row r="11" spans="3:13" ht="20.100000000000001" customHeight="1" thickBot="1" x14ac:dyDescent="0.35">
      <c r="C11" s="27"/>
      <c r="D11" s="27"/>
      <c r="E11" s="31" t="s">
        <v>193</v>
      </c>
      <c r="F11" s="38" t="s">
        <v>152</v>
      </c>
      <c r="I11" s="28"/>
      <c r="J11" s="28"/>
      <c r="M11" s="23">
        <v>2016</v>
      </c>
    </row>
    <row r="12" spans="3:13" ht="20.100000000000001" customHeight="1" thickBot="1" x14ac:dyDescent="0.35">
      <c r="C12" s="27"/>
      <c r="D12" s="27"/>
      <c r="I12" s="28"/>
      <c r="J12" s="28"/>
      <c r="M12" s="23">
        <v>2017</v>
      </c>
    </row>
    <row r="13" spans="3:13" ht="20.100000000000001" customHeight="1" thickBot="1" x14ac:dyDescent="0.35">
      <c r="C13" s="27"/>
      <c r="D13" s="27"/>
      <c r="E13" s="37" t="s">
        <v>266</v>
      </c>
      <c r="F13" s="119">
        <v>2</v>
      </c>
      <c r="I13" s="28"/>
      <c r="J13" s="28"/>
      <c r="M13" s="23">
        <v>2018</v>
      </c>
    </row>
    <row r="14" spans="3:13" ht="36.75" customHeight="1" thickBot="1" x14ac:dyDescent="0.35">
      <c r="C14" s="27"/>
      <c r="D14" s="27"/>
      <c r="I14" s="28"/>
      <c r="J14" s="28"/>
      <c r="M14" s="23">
        <v>2019</v>
      </c>
    </row>
    <row r="15" spans="3:13" ht="20.100000000000001" customHeight="1" thickBot="1" x14ac:dyDescent="0.35">
      <c r="C15" s="27"/>
      <c r="D15" s="27"/>
      <c r="E15" s="31" t="s">
        <v>155</v>
      </c>
      <c r="F15" s="119">
        <v>2019</v>
      </c>
      <c r="I15" s="28"/>
      <c r="J15" s="28"/>
      <c r="M15" s="23">
        <v>2020</v>
      </c>
    </row>
    <row r="16" spans="3:13" ht="20.100000000000001" customHeight="1" x14ac:dyDescent="0.3">
      <c r="C16" s="27"/>
      <c r="D16" s="27"/>
      <c r="I16" s="28"/>
      <c r="J16" s="28"/>
      <c r="M16" s="23">
        <v>2021</v>
      </c>
    </row>
    <row r="17" spans="3:13" ht="45" customHeight="1" thickBot="1" x14ac:dyDescent="0.35">
      <c r="C17" s="27"/>
      <c r="D17" s="27"/>
      <c r="I17" s="28"/>
      <c r="J17" s="28"/>
    </row>
    <row r="18" spans="3:13" ht="20.100000000000001" customHeight="1" thickBot="1" x14ac:dyDescent="0.35">
      <c r="C18" s="27"/>
      <c r="D18" s="27"/>
      <c r="E18" s="31" t="s">
        <v>194</v>
      </c>
      <c r="F18" s="119" t="s">
        <v>290</v>
      </c>
      <c r="I18" s="28"/>
      <c r="J18" s="28"/>
      <c r="M18" s="23">
        <v>2022</v>
      </c>
    </row>
    <row r="19" spans="3:13" ht="20.100000000000001" customHeight="1" x14ac:dyDescent="0.3">
      <c r="C19" s="27"/>
      <c r="D19" s="27"/>
      <c r="E19" s="31"/>
      <c r="I19" s="28"/>
      <c r="J19" s="28"/>
      <c r="M19" s="23">
        <v>2023</v>
      </c>
    </row>
    <row r="20" spans="3:13" ht="15" thickBot="1" x14ac:dyDescent="0.35">
      <c r="C20" s="27"/>
      <c r="D20" s="32"/>
      <c r="E20" s="33"/>
      <c r="F20" s="33"/>
      <c r="G20" s="33"/>
      <c r="H20" s="33"/>
      <c r="I20" s="34"/>
      <c r="J20" s="28"/>
      <c r="M20" s="23">
        <v>2024</v>
      </c>
    </row>
    <row r="21" spans="3:13" ht="15" thickBot="1" x14ac:dyDescent="0.35">
      <c r="C21" s="32"/>
      <c r="D21" s="33"/>
      <c r="E21" s="33"/>
      <c r="F21" s="33"/>
      <c r="G21" s="33"/>
      <c r="H21" s="33"/>
      <c r="I21" s="33"/>
      <c r="J21" s="34"/>
      <c r="M21" s="23">
        <v>2025</v>
      </c>
    </row>
    <row r="22" spans="3:13" x14ac:dyDescent="0.3">
      <c r="M22" s="23">
        <v>2026</v>
      </c>
    </row>
    <row r="23" spans="3:13" x14ac:dyDescent="0.3">
      <c r="M23" s="23">
        <v>2027</v>
      </c>
    </row>
    <row r="24" spans="3:13" x14ac:dyDescent="0.3">
      <c r="M24" s="23">
        <v>2028</v>
      </c>
    </row>
    <row r="25" spans="3:13" x14ac:dyDescent="0.3">
      <c r="M25" s="23">
        <v>2029</v>
      </c>
    </row>
    <row r="26" spans="3:13" x14ac:dyDescent="0.3">
      <c r="M26" s="23">
        <v>2030</v>
      </c>
    </row>
    <row r="27" spans="3:13" x14ac:dyDescent="0.3">
      <c r="M27" s="23">
        <v>2031</v>
      </c>
    </row>
    <row r="28" spans="3:13" x14ac:dyDescent="0.3">
      <c r="M28" s="23">
        <v>2032</v>
      </c>
    </row>
    <row r="29" spans="3:13" x14ac:dyDescent="0.3">
      <c r="M29" s="23">
        <v>2033</v>
      </c>
    </row>
    <row r="30" spans="3:13" x14ac:dyDescent="0.3">
      <c r="M30" s="23">
        <v>2034</v>
      </c>
    </row>
    <row r="31" spans="3:13" x14ac:dyDescent="0.3">
      <c r="M31" s="23">
        <v>2035</v>
      </c>
    </row>
    <row r="32" spans="3:13" x14ac:dyDescent="0.3">
      <c r="M32" s="23">
        <v>2036</v>
      </c>
    </row>
    <row r="33" spans="13:13" x14ac:dyDescent="0.3">
      <c r="M33" s="23">
        <v>2037</v>
      </c>
    </row>
    <row r="34" spans="13:13" x14ac:dyDescent="0.3">
      <c r="M34" s="23">
        <v>2038</v>
      </c>
    </row>
    <row r="35" spans="13:13" x14ac:dyDescent="0.3">
      <c r="M35" s="23">
        <v>2039</v>
      </c>
    </row>
    <row r="36" spans="13:13" x14ac:dyDescent="0.3">
      <c r="M36" s="23">
        <v>2040</v>
      </c>
    </row>
    <row r="37" spans="13:13" x14ac:dyDescent="0.3">
      <c r="M37" s="23">
        <v>2041</v>
      </c>
    </row>
    <row r="38" spans="13:13" x14ac:dyDescent="0.3">
      <c r="M38" s="23">
        <v>2042</v>
      </c>
    </row>
    <row r="39" spans="13:13" x14ac:dyDescent="0.3">
      <c r="M39" s="23">
        <v>2043</v>
      </c>
    </row>
    <row r="40" spans="13:13" x14ac:dyDescent="0.3">
      <c r="M40" s="23">
        <v>2044</v>
      </c>
    </row>
    <row r="41" spans="13:13" x14ac:dyDescent="0.3">
      <c r="M41" s="23">
        <v>2045</v>
      </c>
    </row>
    <row r="42" spans="13:13" x14ac:dyDescent="0.3">
      <c r="M42" s="23">
        <v>2046</v>
      </c>
    </row>
    <row r="43" spans="13:13" x14ac:dyDescent="0.3">
      <c r="M43" s="23">
        <v>2047</v>
      </c>
    </row>
    <row r="44" spans="13:13" x14ac:dyDescent="0.3">
      <c r="M44" s="23">
        <v>2048</v>
      </c>
    </row>
    <row r="45" spans="13:13" x14ac:dyDescent="0.3">
      <c r="M45" s="23">
        <v>2049</v>
      </c>
    </row>
    <row r="46" spans="13:13" x14ac:dyDescent="0.3">
      <c r="M46" s="23">
        <v>2050</v>
      </c>
    </row>
    <row r="47" spans="13:13" x14ac:dyDescent="0.3">
      <c r="M47" s="23">
        <v>2051</v>
      </c>
    </row>
    <row r="48" spans="13:13" x14ac:dyDescent="0.3">
      <c r="M48" s="23">
        <v>2052</v>
      </c>
    </row>
  </sheetData>
  <sheetProtection algorithmName="SHA-512" hashValue="k9Vinwczt3lKE2ZNErieNaW+7f0TUwGSX/pT8tvUAKGfGEGIzA/15VU/GCB+ir0RjtB72cnnQ75XC1ZkZ1JtLQ==" saltValue="AG9S1h7CEi6gC9OV1hiJaw==" spinCount="100000" sheet="1" objects="1" scenarios="1"/>
  <pageMargins left="0.7" right="0.7" top="0.75" bottom="0.75" header="0.3" footer="0.3"/>
  <pageSetup paperSize="9" scale="6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B1:Q43"/>
  <sheetViews>
    <sheetView showGridLines="0" topLeftCell="A25" zoomScale="80" zoomScaleNormal="80" workbookViewId="0">
      <selection activeCell="E35" sqref="E35"/>
    </sheetView>
  </sheetViews>
  <sheetFormatPr defaultColWidth="15.6640625" defaultRowHeight="13.8" x14ac:dyDescent="0.25"/>
  <cols>
    <col min="1" max="1" width="15.6640625" style="4"/>
    <col min="2" max="2" width="42.6640625" style="4" customWidth="1"/>
    <col min="3" max="8" width="18.44140625" style="4" customWidth="1"/>
    <col min="9" max="9" width="15.6640625" style="4" customWidth="1"/>
    <col min="10" max="10" width="13" style="4" customWidth="1"/>
    <col min="11" max="11" width="15.6640625" style="4" customWidth="1"/>
    <col min="12" max="16" width="18.44140625" style="4" customWidth="1"/>
    <col min="17" max="17" width="18.44140625" style="8" customWidth="1"/>
    <col min="18" max="16384" width="15.6640625" style="4"/>
  </cols>
  <sheetData>
    <row r="1" spans="2:17" ht="21" customHeight="1" x14ac:dyDescent="0.25"/>
    <row r="2" spans="2:17" ht="29.25" customHeight="1" x14ac:dyDescent="0.25"/>
    <row r="3" spans="2:17" ht="28.5" customHeight="1" x14ac:dyDescent="0.25">
      <c r="B3" s="272" t="s">
        <v>297</v>
      </c>
      <c r="C3" s="272"/>
      <c r="D3" s="272"/>
      <c r="E3" s="272"/>
      <c r="F3" s="272"/>
      <c r="G3" s="272"/>
      <c r="H3" s="272"/>
      <c r="I3" s="272"/>
      <c r="J3" s="272"/>
      <c r="K3" s="272"/>
      <c r="L3" s="272"/>
      <c r="M3" s="272"/>
      <c r="N3" s="272"/>
      <c r="O3" s="272"/>
      <c r="P3" s="272"/>
      <c r="Q3" s="272"/>
    </row>
    <row r="4" spans="2:17" s="15" customFormat="1" ht="27.6" x14ac:dyDescent="0.25">
      <c r="B4" s="64" t="s">
        <v>0</v>
      </c>
      <c r="C4" s="66" t="s">
        <v>66</v>
      </c>
      <c r="D4" s="66" t="s">
        <v>67</v>
      </c>
      <c r="E4" s="66" t="s">
        <v>68</v>
      </c>
      <c r="F4" s="66" t="s">
        <v>69</v>
      </c>
      <c r="G4" s="66" t="s">
        <v>70</v>
      </c>
      <c r="H4" s="66" t="s">
        <v>87</v>
      </c>
      <c r="I4" s="189" t="s">
        <v>71</v>
      </c>
      <c r="J4" s="66" t="s">
        <v>72</v>
      </c>
      <c r="K4" s="66" t="s">
        <v>73</v>
      </c>
      <c r="L4" s="66" t="s">
        <v>74</v>
      </c>
      <c r="M4" s="66" t="s">
        <v>75</v>
      </c>
      <c r="N4" s="66" t="s">
        <v>2</v>
      </c>
      <c r="O4" s="66" t="s">
        <v>76</v>
      </c>
      <c r="P4" s="66" t="s">
        <v>77</v>
      </c>
      <c r="Q4" s="66" t="s">
        <v>78</v>
      </c>
    </row>
    <row r="5" spans="2:17" ht="26.25" customHeight="1" x14ac:dyDescent="0.25">
      <c r="B5" s="264" t="s">
        <v>16</v>
      </c>
      <c r="C5" s="265"/>
      <c r="D5" s="265"/>
      <c r="E5" s="265"/>
      <c r="F5" s="265"/>
      <c r="G5" s="265"/>
      <c r="H5" s="265"/>
      <c r="I5" s="265"/>
      <c r="J5" s="265"/>
      <c r="K5" s="265"/>
      <c r="L5" s="265"/>
      <c r="M5" s="265"/>
      <c r="N5" s="265"/>
      <c r="O5" s="265"/>
      <c r="P5" s="265"/>
      <c r="Q5" s="266"/>
    </row>
    <row r="6" spans="2:17" ht="26.25" customHeight="1" x14ac:dyDescent="0.25">
      <c r="B6" s="6" t="s">
        <v>51</v>
      </c>
      <c r="C6" s="196">
        <v>-23440</v>
      </c>
      <c r="D6" s="196">
        <v>343504</v>
      </c>
      <c r="E6" s="196">
        <v>107203</v>
      </c>
      <c r="F6" s="196">
        <v>0</v>
      </c>
      <c r="G6" s="196">
        <v>77363</v>
      </c>
      <c r="H6" s="196">
        <v>73622</v>
      </c>
      <c r="I6" s="196">
        <v>0</v>
      </c>
      <c r="J6" s="196">
        <v>0</v>
      </c>
      <c r="K6" s="196">
        <v>0</v>
      </c>
      <c r="L6" s="196">
        <v>1</v>
      </c>
      <c r="M6" s="196">
        <v>57899</v>
      </c>
      <c r="N6" s="196">
        <v>16816</v>
      </c>
      <c r="O6" s="196">
        <v>1075</v>
      </c>
      <c r="P6" s="196">
        <v>21327</v>
      </c>
      <c r="Q6" s="197">
        <v>-53345</v>
      </c>
    </row>
    <row r="7" spans="2:17" ht="26.25" customHeight="1" x14ac:dyDescent="0.25">
      <c r="B7" s="6" t="s">
        <v>144</v>
      </c>
      <c r="C7" s="196">
        <v>134486</v>
      </c>
      <c r="D7" s="196">
        <v>516837</v>
      </c>
      <c r="E7" s="196">
        <v>112119</v>
      </c>
      <c r="F7" s="196">
        <v>0</v>
      </c>
      <c r="G7" s="196">
        <v>60801</v>
      </c>
      <c r="H7" s="196">
        <v>155929</v>
      </c>
      <c r="I7" s="196">
        <v>0</v>
      </c>
      <c r="J7" s="196">
        <v>0</v>
      </c>
      <c r="K7" s="196">
        <v>0</v>
      </c>
      <c r="L7" s="196">
        <v>-10390</v>
      </c>
      <c r="M7" s="196">
        <v>68746</v>
      </c>
      <c r="N7" s="196">
        <v>15489</v>
      </c>
      <c r="O7" s="196">
        <v>0</v>
      </c>
      <c r="P7" s="196">
        <v>0</v>
      </c>
      <c r="Q7" s="197">
        <v>47810</v>
      </c>
    </row>
    <row r="8" spans="2:17" ht="26.25" customHeight="1" x14ac:dyDescent="0.25">
      <c r="B8" s="6" t="s">
        <v>153</v>
      </c>
      <c r="C8" s="196">
        <v>1946127</v>
      </c>
      <c r="D8" s="196">
        <v>352831</v>
      </c>
      <c r="E8" s="196">
        <v>240137</v>
      </c>
      <c r="F8" s="196">
        <v>0</v>
      </c>
      <c r="G8" s="196">
        <v>210491</v>
      </c>
      <c r="H8" s="196">
        <v>210491</v>
      </c>
      <c r="I8" s="196">
        <v>0</v>
      </c>
      <c r="J8" s="196">
        <v>0</v>
      </c>
      <c r="K8" s="196">
        <v>0</v>
      </c>
      <c r="L8" s="196">
        <v>-19387</v>
      </c>
      <c r="M8" s="196">
        <v>112772</v>
      </c>
      <c r="N8" s="196">
        <v>313257</v>
      </c>
      <c r="O8" s="196">
        <v>95</v>
      </c>
      <c r="P8" s="196">
        <v>0</v>
      </c>
      <c r="Q8" s="197">
        <v>2195549</v>
      </c>
    </row>
    <row r="9" spans="2:17" ht="26.25" customHeight="1" x14ac:dyDescent="0.25">
      <c r="B9" s="6" t="s">
        <v>52</v>
      </c>
      <c r="C9" s="196">
        <v>0</v>
      </c>
      <c r="D9" s="196">
        <v>95159</v>
      </c>
      <c r="E9" s="196">
        <v>86982</v>
      </c>
      <c r="F9" s="196">
        <v>0</v>
      </c>
      <c r="G9" s="196">
        <v>0</v>
      </c>
      <c r="H9" s="196">
        <v>0</v>
      </c>
      <c r="I9" s="196">
        <v>0</v>
      </c>
      <c r="J9" s="196">
        <v>0</v>
      </c>
      <c r="K9" s="196">
        <v>0</v>
      </c>
      <c r="L9" s="196">
        <v>296</v>
      </c>
      <c r="M9" s="196">
        <v>0</v>
      </c>
      <c r="N9" s="196">
        <v>0</v>
      </c>
      <c r="O9" s="196">
        <v>0</v>
      </c>
      <c r="P9" s="196">
        <v>0</v>
      </c>
      <c r="Q9" s="197">
        <v>86686</v>
      </c>
    </row>
    <row r="10" spans="2:17" ht="26.25" customHeight="1" x14ac:dyDescent="0.25">
      <c r="B10" s="6" t="s">
        <v>53</v>
      </c>
      <c r="C10" s="196">
        <v>-93238</v>
      </c>
      <c r="D10" s="196">
        <v>292892</v>
      </c>
      <c r="E10" s="196">
        <v>207624</v>
      </c>
      <c r="F10" s="196">
        <v>0</v>
      </c>
      <c r="G10" s="196">
        <v>202029</v>
      </c>
      <c r="H10" s="196">
        <v>313614</v>
      </c>
      <c r="I10" s="196">
        <v>0</v>
      </c>
      <c r="J10" s="196">
        <v>0</v>
      </c>
      <c r="K10" s="196">
        <v>0</v>
      </c>
      <c r="L10" s="196">
        <v>-7447</v>
      </c>
      <c r="M10" s="196">
        <v>91790</v>
      </c>
      <c r="N10" s="196">
        <v>18560</v>
      </c>
      <c r="O10" s="196">
        <v>0</v>
      </c>
      <c r="P10" s="196">
        <v>8625</v>
      </c>
      <c r="Q10" s="197">
        <v>-273637</v>
      </c>
    </row>
    <row r="11" spans="2:17" ht="26.25" customHeight="1" x14ac:dyDescent="0.25">
      <c r="B11" s="6" t="s">
        <v>22</v>
      </c>
      <c r="C11" s="196">
        <v>18125</v>
      </c>
      <c r="D11" s="196">
        <v>9148</v>
      </c>
      <c r="E11" s="196">
        <v>8016</v>
      </c>
      <c r="F11" s="196">
        <v>0</v>
      </c>
      <c r="G11" s="196">
        <v>0</v>
      </c>
      <c r="H11" s="196">
        <v>0</v>
      </c>
      <c r="I11" s="196">
        <v>0</v>
      </c>
      <c r="J11" s="196">
        <v>0</v>
      </c>
      <c r="K11" s="196">
        <v>0</v>
      </c>
      <c r="L11" s="196">
        <v>1345</v>
      </c>
      <c r="M11" s="196">
        <v>2174</v>
      </c>
      <c r="N11" s="196">
        <v>0</v>
      </c>
      <c r="O11" s="196">
        <v>0</v>
      </c>
      <c r="P11" s="196">
        <v>0</v>
      </c>
      <c r="Q11" s="197">
        <v>22621</v>
      </c>
    </row>
    <row r="12" spans="2:17" ht="26.25" customHeight="1" x14ac:dyDescent="0.25">
      <c r="B12" s="6" t="s">
        <v>54</v>
      </c>
      <c r="C12" s="196">
        <v>305886</v>
      </c>
      <c r="D12" s="196">
        <v>85777</v>
      </c>
      <c r="E12" s="196">
        <v>9190</v>
      </c>
      <c r="F12" s="196">
        <v>0</v>
      </c>
      <c r="G12" s="196">
        <v>12988</v>
      </c>
      <c r="H12" s="196">
        <v>13760</v>
      </c>
      <c r="I12" s="196">
        <v>0</v>
      </c>
      <c r="J12" s="196">
        <v>0</v>
      </c>
      <c r="K12" s="196">
        <v>0</v>
      </c>
      <c r="L12" s="196">
        <v>-12352</v>
      </c>
      <c r="M12" s="196">
        <v>7759</v>
      </c>
      <c r="N12" s="196">
        <v>14675</v>
      </c>
      <c r="O12" s="196">
        <v>0</v>
      </c>
      <c r="P12" s="196">
        <v>0</v>
      </c>
      <c r="Q12" s="197">
        <v>320585</v>
      </c>
    </row>
    <row r="13" spans="2:17" ht="26.25" customHeight="1" x14ac:dyDescent="0.25">
      <c r="B13" s="6" t="s">
        <v>55</v>
      </c>
      <c r="C13" s="196">
        <v>5519</v>
      </c>
      <c r="D13" s="196">
        <v>26328</v>
      </c>
      <c r="E13" s="196">
        <v>789</v>
      </c>
      <c r="F13" s="196">
        <v>0</v>
      </c>
      <c r="G13" s="196">
        <v>700</v>
      </c>
      <c r="H13" s="196">
        <v>900</v>
      </c>
      <c r="I13" s="196">
        <v>0</v>
      </c>
      <c r="J13" s="196">
        <v>0</v>
      </c>
      <c r="K13" s="196">
        <v>0</v>
      </c>
      <c r="L13" s="196">
        <v>-15016</v>
      </c>
      <c r="M13" s="196">
        <v>3882</v>
      </c>
      <c r="N13" s="196">
        <v>860</v>
      </c>
      <c r="O13" s="196">
        <v>0</v>
      </c>
      <c r="P13" s="196">
        <v>0</v>
      </c>
      <c r="Q13" s="197">
        <v>17403</v>
      </c>
    </row>
    <row r="14" spans="2:17" ht="26.25" customHeight="1" x14ac:dyDescent="0.25">
      <c r="B14" s="6" t="s">
        <v>56</v>
      </c>
      <c r="C14" s="196">
        <v>225176</v>
      </c>
      <c r="D14" s="196">
        <v>72953</v>
      </c>
      <c r="E14" s="196">
        <v>52487</v>
      </c>
      <c r="F14" s="196">
        <v>0</v>
      </c>
      <c r="G14" s="196">
        <v>149680</v>
      </c>
      <c r="H14" s="196">
        <v>149680</v>
      </c>
      <c r="I14" s="196">
        <v>0</v>
      </c>
      <c r="J14" s="196">
        <v>0</v>
      </c>
      <c r="K14" s="196">
        <v>0</v>
      </c>
      <c r="L14" s="196">
        <v>-4883</v>
      </c>
      <c r="M14" s="196">
        <v>19945</v>
      </c>
      <c r="N14" s="196">
        <v>0</v>
      </c>
      <c r="O14" s="196">
        <v>0</v>
      </c>
      <c r="P14" s="196">
        <v>0</v>
      </c>
      <c r="Q14" s="197">
        <v>112921</v>
      </c>
    </row>
    <row r="15" spans="2:17" ht="26.25" customHeight="1" x14ac:dyDescent="0.25">
      <c r="B15" s="6" t="s">
        <v>57</v>
      </c>
      <c r="C15" s="196">
        <v>135560</v>
      </c>
      <c r="D15" s="196">
        <v>200353</v>
      </c>
      <c r="E15" s="196">
        <v>50674</v>
      </c>
      <c r="F15" s="196">
        <v>0</v>
      </c>
      <c r="G15" s="196">
        <v>32987</v>
      </c>
      <c r="H15" s="196">
        <v>17762</v>
      </c>
      <c r="I15" s="196">
        <v>0</v>
      </c>
      <c r="J15" s="196">
        <v>0</v>
      </c>
      <c r="K15" s="196">
        <v>0</v>
      </c>
      <c r="L15" s="196">
        <v>-65136</v>
      </c>
      <c r="M15" s="196">
        <v>37907</v>
      </c>
      <c r="N15" s="196">
        <v>12258</v>
      </c>
      <c r="O15" s="196">
        <v>0</v>
      </c>
      <c r="P15" s="196">
        <v>8400</v>
      </c>
      <c r="Q15" s="197">
        <v>199559</v>
      </c>
    </row>
    <row r="16" spans="2:17" ht="26.25" customHeight="1" x14ac:dyDescent="0.25">
      <c r="B16" s="6" t="s">
        <v>58</v>
      </c>
      <c r="C16" s="196">
        <v>97199</v>
      </c>
      <c r="D16" s="196">
        <v>733315</v>
      </c>
      <c r="E16" s="196">
        <v>373098</v>
      </c>
      <c r="F16" s="196">
        <v>0</v>
      </c>
      <c r="G16" s="196">
        <v>170925</v>
      </c>
      <c r="H16" s="196">
        <v>144873</v>
      </c>
      <c r="I16" s="196">
        <v>0</v>
      </c>
      <c r="J16" s="196">
        <v>0</v>
      </c>
      <c r="K16" s="196">
        <v>0</v>
      </c>
      <c r="L16" s="196">
        <v>61235</v>
      </c>
      <c r="M16" s="196">
        <v>92935</v>
      </c>
      <c r="N16" s="196">
        <v>88464</v>
      </c>
      <c r="O16" s="196">
        <v>379</v>
      </c>
      <c r="P16" s="196">
        <v>86916</v>
      </c>
      <c r="Q16" s="197">
        <v>172423</v>
      </c>
    </row>
    <row r="17" spans="2:17" ht="26.25" customHeight="1" x14ac:dyDescent="0.25">
      <c r="B17" s="6" t="s">
        <v>59</v>
      </c>
      <c r="C17" s="196">
        <v>52652</v>
      </c>
      <c r="D17" s="196">
        <v>31884</v>
      </c>
      <c r="E17" s="196">
        <v>10141</v>
      </c>
      <c r="F17" s="196">
        <v>0</v>
      </c>
      <c r="G17" s="196">
        <v>2811</v>
      </c>
      <c r="H17" s="196">
        <v>2361</v>
      </c>
      <c r="I17" s="196">
        <v>0</v>
      </c>
      <c r="J17" s="196">
        <v>0</v>
      </c>
      <c r="K17" s="196">
        <v>0</v>
      </c>
      <c r="L17" s="196">
        <v>3295</v>
      </c>
      <c r="M17" s="196">
        <v>1147</v>
      </c>
      <c r="N17" s="196">
        <v>8438</v>
      </c>
      <c r="O17" s="196">
        <v>0</v>
      </c>
      <c r="P17" s="196">
        <v>0</v>
      </c>
      <c r="Q17" s="197">
        <v>64428</v>
      </c>
    </row>
    <row r="18" spans="2:17" ht="26.25" customHeight="1" x14ac:dyDescent="0.25">
      <c r="B18" s="6" t="s">
        <v>133</v>
      </c>
      <c r="C18" s="196">
        <v>8051</v>
      </c>
      <c r="D18" s="196">
        <v>19570</v>
      </c>
      <c r="E18" s="196">
        <v>10997</v>
      </c>
      <c r="F18" s="196">
        <v>0</v>
      </c>
      <c r="G18" s="196">
        <v>1300</v>
      </c>
      <c r="H18" s="196">
        <v>1300</v>
      </c>
      <c r="I18" s="196">
        <v>0</v>
      </c>
      <c r="J18" s="196">
        <v>0</v>
      </c>
      <c r="K18" s="196">
        <v>0</v>
      </c>
      <c r="L18" s="196">
        <v>-1238</v>
      </c>
      <c r="M18" s="196">
        <v>7245</v>
      </c>
      <c r="N18" s="196">
        <v>1611</v>
      </c>
      <c r="O18" s="196">
        <v>0</v>
      </c>
      <c r="P18" s="196">
        <v>0</v>
      </c>
      <c r="Q18" s="197">
        <v>13353</v>
      </c>
    </row>
    <row r="19" spans="2:17" ht="26.25" customHeight="1" x14ac:dyDescent="0.25">
      <c r="B19" s="6" t="s">
        <v>267</v>
      </c>
      <c r="C19" s="196">
        <v>0</v>
      </c>
      <c r="D19" s="196">
        <v>0</v>
      </c>
      <c r="E19" s="196">
        <v>0</v>
      </c>
      <c r="F19" s="196">
        <v>0</v>
      </c>
      <c r="G19" s="196">
        <v>0</v>
      </c>
      <c r="H19" s="196">
        <v>0</v>
      </c>
      <c r="I19" s="196">
        <v>0</v>
      </c>
      <c r="J19" s="196">
        <v>0</v>
      </c>
      <c r="K19" s="196">
        <v>0</v>
      </c>
      <c r="L19" s="196">
        <v>0</v>
      </c>
      <c r="M19" s="196">
        <v>0</v>
      </c>
      <c r="N19" s="196">
        <v>0</v>
      </c>
      <c r="O19" s="196">
        <v>0</v>
      </c>
      <c r="P19" s="196">
        <v>0</v>
      </c>
      <c r="Q19" s="197">
        <v>0</v>
      </c>
    </row>
    <row r="20" spans="2:17" ht="26.25" customHeight="1" x14ac:dyDescent="0.25">
      <c r="B20" s="6" t="s">
        <v>138</v>
      </c>
      <c r="C20" s="196">
        <v>295572</v>
      </c>
      <c r="D20" s="196">
        <v>314360</v>
      </c>
      <c r="E20" s="196">
        <v>243664</v>
      </c>
      <c r="F20" s="196">
        <v>0</v>
      </c>
      <c r="G20" s="196">
        <v>164665</v>
      </c>
      <c r="H20" s="196">
        <v>118139</v>
      </c>
      <c r="I20" s="196">
        <v>0</v>
      </c>
      <c r="J20" s="196">
        <v>0</v>
      </c>
      <c r="K20" s="196">
        <v>0</v>
      </c>
      <c r="L20" s="196">
        <v>46923</v>
      </c>
      <c r="M20" s="196">
        <v>97490</v>
      </c>
      <c r="N20" s="196">
        <v>37897</v>
      </c>
      <c r="O20" s="196">
        <v>0</v>
      </c>
      <c r="P20" s="196">
        <v>0</v>
      </c>
      <c r="Q20" s="197">
        <v>314582</v>
      </c>
    </row>
    <row r="21" spans="2:17" ht="26.25" customHeight="1" x14ac:dyDescent="0.25">
      <c r="B21" s="6" t="s">
        <v>35</v>
      </c>
      <c r="C21" s="196">
        <v>-131221</v>
      </c>
      <c r="D21" s="196">
        <v>97957</v>
      </c>
      <c r="E21" s="196">
        <v>53615</v>
      </c>
      <c r="F21" s="196">
        <v>0</v>
      </c>
      <c r="G21" s="196">
        <v>15604</v>
      </c>
      <c r="H21" s="196">
        <v>15604</v>
      </c>
      <c r="I21" s="196">
        <v>0</v>
      </c>
      <c r="J21" s="196">
        <v>0</v>
      </c>
      <c r="K21" s="196">
        <v>0</v>
      </c>
      <c r="L21" s="196">
        <v>19958</v>
      </c>
      <c r="M21" s="196">
        <v>8574</v>
      </c>
      <c r="N21" s="196">
        <v>3139</v>
      </c>
      <c r="O21" s="196">
        <v>0</v>
      </c>
      <c r="P21" s="196">
        <v>0</v>
      </c>
      <c r="Q21" s="197">
        <v>-118603</v>
      </c>
    </row>
    <row r="22" spans="2:17" ht="26.25" customHeight="1" x14ac:dyDescent="0.25">
      <c r="B22" s="183" t="s">
        <v>198</v>
      </c>
      <c r="C22" s="196">
        <v>40832</v>
      </c>
      <c r="D22" s="196">
        <v>79539</v>
      </c>
      <c r="E22" s="196">
        <v>52901</v>
      </c>
      <c r="F22" s="196">
        <v>0</v>
      </c>
      <c r="G22" s="196">
        <v>64384</v>
      </c>
      <c r="H22" s="196">
        <v>64384</v>
      </c>
      <c r="I22" s="196">
        <v>0</v>
      </c>
      <c r="J22" s="196">
        <v>0</v>
      </c>
      <c r="K22" s="196">
        <v>0</v>
      </c>
      <c r="L22" s="196">
        <v>4686</v>
      </c>
      <c r="M22" s="196">
        <v>54115</v>
      </c>
      <c r="N22" s="196">
        <v>47106</v>
      </c>
      <c r="O22" s="196">
        <v>0</v>
      </c>
      <c r="P22" s="196">
        <v>-20440</v>
      </c>
      <c r="Q22" s="197">
        <v>38093</v>
      </c>
    </row>
    <row r="23" spans="2:17" ht="26.25" customHeight="1" x14ac:dyDescent="0.25">
      <c r="B23" s="6" t="s">
        <v>60</v>
      </c>
      <c r="C23" s="196">
        <v>166168</v>
      </c>
      <c r="D23" s="196">
        <v>188993</v>
      </c>
      <c r="E23" s="196">
        <v>125584</v>
      </c>
      <c r="F23" s="196">
        <v>0</v>
      </c>
      <c r="G23" s="196">
        <v>62775</v>
      </c>
      <c r="H23" s="196">
        <v>69281</v>
      </c>
      <c r="I23" s="196">
        <v>0</v>
      </c>
      <c r="J23" s="196">
        <v>0</v>
      </c>
      <c r="K23" s="196">
        <v>0</v>
      </c>
      <c r="L23" s="196">
        <v>13820</v>
      </c>
      <c r="M23" s="196">
        <v>31719</v>
      </c>
      <c r="N23" s="196">
        <v>42605</v>
      </c>
      <c r="O23" s="196">
        <v>1094</v>
      </c>
      <c r="P23" s="196">
        <v>22628</v>
      </c>
      <c r="Q23" s="197">
        <v>195814</v>
      </c>
    </row>
    <row r="24" spans="2:17" ht="26.25" customHeight="1" x14ac:dyDescent="0.25">
      <c r="B24" s="6" t="s">
        <v>61</v>
      </c>
      <c r="C24" s="196">
        <v>2009661</v>
      </c>
      <c r="D24" s="196">
        <v>219948</v>
      </c>
      <c r="E24" s="196">
        <v>121356</v>
      </c>
      <c r="F24" s="196">
        <v>0</v>
      </c>
      <c r="G24" s="196">
        <v>1087773</v>
      </c>
      <c r="H24" s="196">
        <v>885567</v>
      </c>
      <c r="I24" s="196">
        <v>0</v>
      </c>
      <c r="J24" s="196">
        <v>0</v>
      </c>
      <c r="K24" s="196">
        <v>0</v>
      </c>
      <c r="L24" s="196">
        <v>44649</v>
      </c>
      <c r="M24" s="196">
        <v>67976</v>
      </c>
      <c r="N24" s="196">
        <v>26065</v>
      </c>
      <c r="O24" s="196">
        <v>0</v>
      </c>
      <c r="P24" s="196">
        <v>158135</v>
      </c>
      <c r="Q24" s="197">
        <v>1000754</v>
      </c>
    </row>
    <row r="25" spans="2:17" ht="26.25" customHeight="1" x14ac:dyDescent="0.25">
      <c r="B25" s="6" t="s">
        <v>136</v>
      </c>
      <c r="C25" s="196">
        <v>44296</v>
      </c>
      <c r="D25" s="196">
        <v>66755</v>
      </c>
      <c r="E25" s="196">
        <v>31474</v>
      </c>
      <c r="F25" s="196">
        <v>8612</v>
      </c>
      <c r="G25" s="196">
        <v>10729</v>
      </c>
      <c r="H25" s="196">
        <v>14565</v>
      </c>
      <c r="I25" s="196">
        <v>0</v>
      </c>
      <c r="J25" s="196">
        <v>0</v>
      </c>
      <c r="K25" s="196">
        <v>0</v>
      </c>
      <c r="L25" s="196">
        <v>6529</v>
      </c>
      <c r="M25" s="196">
        <v>22639</v>
      </c>
      <c r="N25" s="196">
        <v>2980</v>
      </c>
      <c r="O25" s="196">
        <v>89</v>
      </c>
      <c r="P25" s="196">
        <v>0</v>
      </c>
      <c r="Q25" s="197">
        <v>43538</v>
      </c>
    </row>
    <row r="26" spans="2:17" ht="26.25" customHeight="1" x14ac:dyDescent="0.25">
      <c r="B26" s="6" t="s">
        <v>137</v>
      </c>
      <c r="C26" s="196">
        <v>10847</v>
      </c>
      <c r="D26" s="196">
        <v>3107</v>
      </c>
      <c r="E26" s="196">
        <v>2641</v>
      </c>
      <c r="F26" s="196">
        <v>0</v>
      </c>
      <c r="G26" s="196">
        <v>1850</v>
      </c>
      <c r="H26" s="196">
        <v>1850</v>
      </c>
      <c r="I26" s="196">
        <v>0</v>
      </c>
      <c r="J26" s="196">
        <v>0</v>
      </c>
      <c r="K26" s="196">
        <v>0</v>
      </c>
      <c r="L26" s="196">
        <v>83</v>
      </c>
      <c r="M26" s="196">
        <v>1270</v>
      </c>
      <c r="N26" s="196">
        <v>1764</v>
      </c>
      <c r="O26" s="196">
        <v>0</v>
      </c>
      <c r="P26" s="196">
        <v>0</v>
      </c>
      <c r="Q26" s="197">
        <v>12050</v>
      </c>
    </row>
    <row r="27" spans="2:17" ht="26.25" customHeight="1" x14ac:dyDescent="0.25">
      <c r="B27" s="6" t="s">
        <v>154</v>
      </c>
      <c r="C27" s="196">
        <v>-608949</v>
      </c>
      <c r="D27" s="196">
        <v>341828</v>
      </c>
      <c r="E27" s="196">
        <v>113782</v>
      </c>
      <c r="F27" s="196">
        <v>0</v>
      </c>
      <c r="G27" s="196">
        <v>136042</v>
      </c>
      <c r="H27" s="196">
        <v>142366</v>
      </c>
      <c r="I27" s="196">
        <v>0</v>
      </c>
      <c r="J27" s="196">
        <v>0</v>
      </c>
      <c r="K27" s="196">
        <v>0</v>
      </c>
      <c r="L27" s="196">
        <v>-9426</v>
      </c>
      <c r="M27" s="196">
        <v>69216</v>
      </c>
      <c r="N27" s="196">
        <v>8031</v>
      </c>
      <c r="O27" s="196">
        <v>0</v>
      </c>
      <c r="P27" s="196">
        <v>0</v>
      </c>
      <c r="Q27" s="197">
        <v>-689291</v>
      </c>
    </row>
    <row r="28" spans="2:17" ht="26.25" customHeight="1" x14ac:dyDescent="0.25">
      <c r="B28" s="6" t="s">
        <v>38</v>
      </c>
      <c r="C28" s="196">
        <v>0</v>
      </c>
      <c r="D28" s="196">
        <v>1663</v>
      </c>
      <c r="E28" s="196">
        <v>1663</v>
      </c>
      <c r="F28" s="196">
        <v>0</v>
      </c>
      <c r="G28" s="196">
        <v>0</v>
      </c>
      <c r="H28" s="196">
        <v>0</v>
      </c>
      <c r="I28" s="196">
        <v>0</v>
      </c>
      <c r="J28" s="196">
        <v>0</v>
      </c>
      <c r="K28" s="196">
        <v>0</v>
      </c>
      <c r="L28" s="196">
        <v>0</v>
      </c>
      <c r="M28" s="196">
        <v>972</v>
      </c>
      <c r="N28" s="196">
        <v>1695</v>
      </c>
      <c r="O28" s="196">
        <v>0</v>
      </c>
      <c r="P28" s="196">
        <v>0</v>
      </c>
      <c r="Q28" s="197">
        <v>2387</v>
      </c>
    </row>
    <row r="29" spans="2:17" ht="26.25" customHeight="1" x14ac:dyDescent="0.25">
      <c r="B29" s="6" t="s">
        <v>62</v>
      </c>
      <c r="C29" s="196">
        <v>624984</v>
      </c>
      <c r="D29" s="196">
        <v>163161</v>
      </c>
      <c r="E29" s="196">
        <v>113592</v>
      </c>
      <c r="F29" s="196">
        <v>0</v>
      </c>
      <c r="G29" s="196">
        <v>45384</v>
      </c>
      <c r="H29" s="196">
        <v>65603</v>
      </c>
      <c r="I29" s="196">
        <v>0</v>
      </c>
      <c r="J29" s="196">
        <v>0</v>
      </c>
      <c r="K29" s="196">
        <v>0</v>
      </c>
      <c r="L29" s="196">
        <v>-6650</v>
      </c>
      <c r="M29" s="196">
        <v>25724</v>
      </c>
      <c r="N29" s="196">
        <v>22233</v>
      </c>
      <c r="O29" s="196">
        <v>0</v>
      </c>
      <c r="P29" s="196">
        <v>0</v>
      </c>
      <c r="Q29" s="197">
        <v>676132</v>
      </c>
    </row>
    <row r="30" spans="2:17" ht="26.25" customHeight="1" x14ac:dyDescent="0.25">
      <c r="B30" s="6" t="s">
        <v>63</v>
      </c>
      <c r="C30" s="196">
        <v>-18437</v>
      </c>
      <c r="D30" s="196">
        <v>9520</v>
      </c>
      <c r="E30" s="196">
        <v>1416</v>
      </c>
      <c r="F30" s="196">
        <v>0</v>
      </c>
      <c r="G30" s="196">
        <v>23856</v>
      </c>
      <c r="H30" s="196">
        <v>12003</v>
      </c>
      <c r="I30" s="196">
        <v>0</v>
      </c>
      <c r="J30" s="196">
        <v>0</v>
      </c>
      <c r="K30" s="196">
        <v>0</v>
      </c>
      <c r="L30" s="196">
        <v>1301</v>
      </c>
      <c r="M30" s="196">
        <v>3341</v>
      </c>
      <c r="N30" s="196">
        <v>2742</v>
      </c>
      <c r="O30" s="196">
        <v>0</v>
      </c>
      <c r="P30" s="196">
        <v>0</v>
      </c>
      <c r="Q30" s="197">
        <v>-30923</v>
      </c>
    </row>
    <row r="31" spans="2:17" ht="26.25" customHeight="1" x14ac:dyDescent="0.25">
      <c r="B31" s="6" t="s">
        <v>64</v>
      </c>
      <c r="C31" s="196">
        <v>1995539</v>
      </c>
      <c r="D31" s="196">
        <v>273256</v>
      </c>
      <c r="E31" s="196">
        <v>93690</v>
      </c>
      <c r="F31" s="196">
        <v>0</v>
      </c>
      <c r="G31" s="196">
        <v>205189</v>
      </c>
      <c r="H31" s="196">
        <v>107277</v>
      </c>
      <c r="I31" s="196">
        <v>0</v>
      </c>
      <c r="J31" s="196">
        <v>0</v>
      </c>
      <c r="K31" s="196">
        <v>0</v>
      </c>
      <c r="L31" s="196">
        <v>6012</v>
      </c>
      <c r="M31" s="196">
        <v>85501</v>
      </c>
      <c r="N31" s="196">
        <v>97103</v>
      </c>
      <c r="O31" s="196">
        <v>0</v>
      </c>
      <c r="P31" s="196">
        <v>0</v>
      </c>
      <c r="Q31" s="197">
        <v>1987541</v>
      </c>
    </row>
    <row r="32" spans="2:17" ht="26.25" customHeight="1" x14ac:dyDescent="0.25">
      <c r="B32" s="58" t="s">
        <v>45</v>
      </c>
      <c r="C32" s="198">
        <f t="shared" ref="C32:Q32" si="0">SUM(C6:C31)</f>
        <v>7241395</v>
      </c>
      <c r="D32" s="198">
        <f t="shared" si="0"/>
        <v>4540638</v>
      </c>
      <c r="E32" s="198">
        <f t="shared" si="0"/>
        <v>2224835</v>
      </c>
      <c r="F32" s="198">
        <f t="shared" si="0"/>
        <v>8612</v>
      </c>
      <c r="G32" s="198">
        <f t="shared" si="0"/>
        <v>2740326</v>
      </c>
      <c r="H32" s="198">
        <f t="shared" si="0"/>
        <v>2580931</v>
      </c>
      <c r="I32" s="198">
        <f t="shared" si="0"/>
        <v>0</v>
      </c>
      <c r="J32" s="198">
        <f t="shared" si="0"/>
        <v>0</v>
      </c>
      <c r="K32" s="198">
        <f t="shared" si="0"/>
        <v>0</v>
      </c>
      <c r="L32" s="199">
        <f t="shared" si="0"/>
        <v>58208</v>
      </c>
      <c r="M32" s="198">
        <f t="shared" si="0"/>
        <v>972738</v>
      </c>
      <c r="N32" s="198">
        <f t="shared" si="0"/>
        <v>783788</v>
      </c>
      <c r="O32" s="198">
        <f t="shared" si="0"/>
        <v>2732</v>
      </c>
      <c r="P32" s="198">
        <f t="shared" si="0"/>
        <v>285591</v>
      </c>
      <c r="Q32" s="198">
        <f t="shared" si="0"/>
        <v>6358430</v>
      </c>
    </row>
    <row r="33" spans="2:17" ht="26.25" customHeight="1" x14ac:dyDescent="0.25">
      <c r="B33" s="264" t="s">
        <v>46</v>
      </c>
      <c r="C33" s="265"/>
      <c r="D33" s="265"/>
      <c r="E33" s="265"/>
      <c r="F33" s="265"/>
      <c r="G33" s="265"/>
      <c r="H33" s="265"/>
      <c r="I33" s="265"/>
      <c r="J33" s="265"/>
      <c r="K33" s="265"/>
      <c r="L33" s="265"/>
      <c r="M33" s="265"/>
      <c r="N33" s="265"/>
      <c r="O33" s="265"/>
      <c r="P33" s="265"/>
      <c r="Q33" s="266"/>
    </row>
    <row r="34" spans="2:17" ht="26.25" customHeight="1" x14ac:dyDescent="0.25">
      <c r="B34" s="6" t="s">
        <v>47</v>
      </c>
      <c r="C34" s="196">
        <v>0</v>
      </c>
      <c r="D34" s="196">
        <v>127441</v>
      </c>
      <c r="E34" s="196">
        <v>90039</v>
      </c>
      <c r="F34" s="196">
        <v>0</v>
      </c>
      <c r="G34" s="196">
        <v>15443</v>
      </c>
      <c r="H34" s="196">
        <v>12240</v>
      </c>
      <c r="I34" s="196">
        <v>0</v>
      </c>
      <c r="J34" s="196">
        <v>0</v>
      </c>
      <c r="K34" s="196">
        <v>0</v>
      </c>
      <c r="L34" s="196">
        <v>32719</v>
      </c>
      <c r="M34" s="196">
        <v>14356</v>
      </c>
      <c r="N34" s="196">
        <v>24575</v>
      </c>
      <c r="O34" s="196">
        <v>0</v>
      </c>
      <c r="P34" s="196">
        <v>0</v>
      </c>
      <c r="Q34" s="197">
        <v>55300</v>
      </c>
    </row>
    <row r="35" spans="2:17" ht="26.25" customHeight="1" x14ac:dyDescent="0.25">
      <c r="B35" s="6" t="s">
        <v>79</v>
      </c>
      <c r="C35" s="196">
        <v>0</v>
      </c>
      <c r="D35" s="196">
        <v>712394</v>
      </c>
      <c r="E35" s="196">
        <v>556382</v>
      </c>
      <c r="F35" s="196">
        <v>-14981</v>
      </c>
      <c r="G35" s="196">
        <v>295802</v>
      </c>
      <c r="H35" s="196">
        <v>310014</v>
      </c>
      <c r="I35" s="196">
        <v>0</v>
      </c>
      <c r="J35" s="196">
        <v>0</v>
      </c>
      <c r="K35" s="196">
        <v>0</v>
      </c>
      <c r="L35" s="196">
        <v>137237</v>
      </c>
      <c r="M35" s="196">
        <v>75689</v>
      </c>
      <c r="N35" s="196">
        <v>0</v>
      </c>
      <c r="O35" s="196">
        <v>0</v>
      </c>
      <c r="P35" s="196">
        <v>0</v>
      </c>
      <c r="Q35" s="197">
        <v>18460</v>
      </c>
    </row>
    <row r="36" spans="2:17" ht="26.25" customHeight="1" x14ac:dyDescent="0.25">
      <c r="B36" s="6" t="s">
        <v>48</v>
      </c>
      <c r="C36" s="196">
        <v>6187532</v>
      </c>
      <c r="D36" s="196">
        <v>745888</v>
      </c>
      <c r="E36" s="196">
        <v>715623</v>
      </c>
      <c r="F36" s="196">
        <v>0</v>
      </c>
      <c r="G36" s="196">
        <v>307195</v>
      </c>
      <c r="H36" s="196">
        <v>319206</v>
      </c>
      <c r="I36" s="196">
        <v>0</v>
      </c>
      <c r="J36" s="196">
        <v>0</v>
      </c>
      <c r="K36" s="196">
        <v>0</v>
      </c>
      <c r="L36" s="196">
        <v>278540</v>
      </c>
      <c r="M36" s="196">
        <v>72688</v>
      </c>
      <c r="N36" s="196">
        <v>308694</v>
      </c>
      <c r="O36" s="196">
        <v>0</v>
      </c>
      <c r="P36" s="196">
        <v>0</v>
      </c>
      <c r="Q36" s="197">
        <v>6541415</v>
      </c>
    </row>
    <row r="37" spans="2:17" ht="26.25" customHeight="1" x14ac:dyDescent="0.25">
      <c r="B37" s="58" t="s">
        <v>45</v>
      </c>
      <c r="C37" s="198">
        <f>SUM(C34:C36)</f>
        <v>6187532</v>
      </c>
      <c r="D37" s="198">
        <f t="shared" ref="D37:Q37" si="1">SUM(D34:D36)</f>
        <v>1585723</v>
      </c>
      <c r="E37" s="198">
        <f t="shared" si="1"/>
        <v>1362044</v>
      </c>
      <c r="F37" s="198">
        <f t="shared" si="1"/>
        <v>-14981</v>
      </c>
      <c r="G37" s="198">
        <f t="shared" si="1"/>
        <v>618440</v>
      </c>
      <c r="H37" s="198">
        <f t="shared" si="1"/>
        <v>641460</v>
      </c>
      <c r="I37" s="198">
        <f t="shared" si="1"/>
        <v>0</v>
      </c>
      <c r="J37" s="198">
        <f t="shared" si="1"/>
        <v>0</v>
      </c>
      <c r="K37" s="198">
        <f t="shared" si="1"/>
        <v>0</v>
      </c>
      <c r="L37" s="198">
        <f t="shared" si="1"/>
        <v>448496</v>
      </c>
      <c r="M37" s="198">
        <f t="shared" si="1"/>
        <v>162733</v>
      </c>
      <c r="N37" s="198">
        <f t="shared" si="1"/>
        <v>333269</v>
      </c>
      <c r="O37" s="198">
        <f t="shared" si="1"/>
        <v>0</v>
      </c>
      <c r="P37" s="198">
        <f t="shared" si="1"/>
        <v>0</v>
      </c>
      <c r="Q37" s="198">
        <f t="shared" si="1"/>
        <v>6615175</v>
      </c>
    </row>
    <row r="38" spans="2:17" ht="14.4" x14ac:dyDescent="0.3">
      <c r="B38" s="268" t="s">
        <v>50</v>
      </c>
      <c r="C38" s="268"/>
      <c r="D38" s="268"/>
      <c r="E38" s="268"/>
      <c r="F38" s="268"/>
      <c r="G38" s="268"/>
      <c r="H38" s="268"/>
      <c r="I38" s="268"/>
      <c r="J38" s="268"/>
      <c r="K38" s="268"/>
      <c r="L38" s="268"/>
      <c r="M38" s="268"/>
      <c r="N38" s="268"/>
      <c r="O38" s="268"/>
      <c r="P38" s="268"/>
      <c r="Q38" s="268"/>
    </row>
    <row r="39" spans="2:17" x14ac:dyDescent="0.25">
      <c r="Q39" s="184"/>
    </row>
    <row r="40" spans="2:17" x14ac:dyDescent="0.25">
      <c r="C40" s="16"/>
      <c r="D40" s="16"/>
      <c r="E40" s="16"/>
      <c r="F40" s="16"/>
      <c r="G40" s="16"/>
      <c r="H40" s="16"/>
      <c r="I40" s="16"/>
      <c r="J40" s="16"/>
      <c r="K40" s="16"/>
      <c r="L40" s="16"/>
      <c r="M40" s="16"/>
      <c r="N40" s="16"/>
      <c r="O40" s="16"/>
      <c r="P40" s="16"/>
      <c r="Q40" s="16"/>
    </row>
    <row r="43" spans="2:17" x14ac:dyDescent="0.25">
      <c r="Q43" s="186"/>
    </row>
  </sheetData>
  <sheetProtection algorithmName="SHA-512" hashValue="g6HxLKmflEyu4FJGHBQPDMp1X3bPbHH2sbTGp6skRqjoewBG6BhJhm3O50D3odDYJubs2zCcm66Fc7nE/wayRA==" saltValue="60kDeVSVwy1JmFz7RHiLfA==" spinCount="100000" sheet="1" objects="1" scenarios="1"/>
  <mergeCells count="4">
    <mergeCell ref="B3:Q3"/>
    <mergeCell ref="B33:Q33"/>
    <mergeCell ref="B38:Q38"/>
    <mergeCell ref="B5:Q5"/>
  </mergeCells>
  <pageMargins left="0.7" right="0.7" top="0.75" bottom="0.75" header="0.3" footer="0.3"/>
  <pageSetup paperSize="9" scale="4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B2:Q43"/>
  <sheetViews>
    <sheetView showGridLines="0" zoomScale="80" zoomScaleNormal="80" workbookViewId="0">
      <selection activeCell="B3" sqref="B3:Q38"/>
    </sheetView>
  </sheetViews>
  <sheetFormatPr defaultColWidth="15.6640625" defaultRowHeight="13.8" x14ac:dyDescent="0.25"/>
  <cols>
    <col min="1" max="1" width="15.6640625" style="4"/>
    <col min="2" max="2" width="43.33203125" style="4" customWidth="1"/>
    <col min="3" max="16" width="21" style="4" customWidth="1"/>
    <col min="17" max="17" width="21" style="8" customWidth="1"/>
    <col min="18" max="16384" width="15.6640625" style="4"/>
  </cols>
  <sheetData>
    <row r="2" spans="2:17" ht="8.25" customHeight="1" x14ac:dyDescent="0.25"/>
    <row r="3" spans="2:17" ht="24.75" customHeight="1" x14ac:dyDescent="0.25">
      <c r="B3" s="272" t="s">
        <v>298</v>
      </c>
      <c r="C3" s="272"/>
      <c r="D3" s="272"/>
      <c r="E3" s="272"/>
      <c r="F3" s="272"/>
      <c r="G3" s="272"/>
      <c r="H3" s="272"/>
      <c r="I3" s="272"/>
      <c r="J3" s="272"/>
      <c r="K3" s="272"/>
      <c r="L3" s="272"/>
      <c r="M3" s="272"/>
      <c r="N3" s="272"/>
      <c r="O3" s="272"/>
      <c r="P3" s="272"/>
      <c r="Q3" s="272"/>
    </row>
    <row r="4" spans="2:17" s="15" customFormat="1" ht="27.6" x14ac:dyDescent="0.25">
      <c r="B4" s="64" t="s">
        <v>0</v>
      </c>
      <c r="C4" s="66" t="s">
        <v>66</v>
      </c>
      <c r="D4" s="66" t="s">
        <v>67</v>
      </c>
      <c r="E4" s="66" t="s">
        <v>68</v>
      </c>
      <c r="F4" s="66" t="s">
        <v>69</v>
      </c>
      <c r="G4" s="66" t="s">
        <v>70</v>
      </c>
      <c r="H4" s="66" t="s">
        <v>87</v>
      </c>
      <c r="I4" s="189" t="s">
        <v>71</v>
      </c>
      <c r="J4" s="66" t="s">
        <v>72</v>
      </c>
      <c r="K4" s="66" t="s">
        <v>73</v>
      </c>
      <c r="L4" s="66" t="s">
        <v>74</v>
      </c>
      <c r="M4" s="66" t="s">
        <v>75</v>
      </c>
      <c r="N4" s="66" t="s">
        <v>2</v>
      </c>
      <c r="O4" s="66" t="s">
        <v>76</v>
      </c>
      <c r="P4" s="66" t="s">
        <v>77</v>
      </c>
      <c r="Q4" s="66" t="s">
        <v>78</v>
      </c>
    </row>
    <row r="5" spans="2:17" ht="27" customHeight="1" x14ac:dyDescent="0.25">
      <c r="B5" s="264" t="s">
        <v>16</v>
      </c>
      <c r="C5" s="265"/>
      <c r="D5" s="265"/>
      <c r="E5" s="265"/>
      <c r="F5" s="265"/>
      <c r="G5" s="265"/>
      <c r="H5" s="265"/>
      <c r="I5" s="265"/>
      <c r="J5" s="265"/>
      <c r="K5" s="265"/>
      <c r="L5" s="265"/>
      <c r="M5" s="265"/>
      <c r="N5" s="265"/>
      <c r="O5" s="265"/>
      <c r="P5" s="265"/>
      <c r="Q5" s="266"/>
    </row>
    <row r="6" spans="2:17" ht="27" customHeight="1" x14ac:dyDescent="0.25">
      <c r="B6" s="6" t="s">
        <v>51</v>
      </c>
      <c r="C6" s="196">
        <v>176081</v>
      </c>
      <c r="D6" s="196">
        <v>152756</v>
      </c>
      <c r="E6" s="196">
        <v>142309</v>
      </c>
      <c r="F6" s="196">
        <v>0</v>
      </c>
      <c r="G6" s="196">
        <v>22081</v>
      </c>
      <c r="H6" s="196">
        <v>21870</v>
      </c>
      <c r="I6" s="196">
        <v>0</v>
      </c>
      <c r="J6" s="196">
        <v>0</v>
      </c>
      <c r="K6" s="196">
        <v>0</v>
      </c>
      <c r="L6" s="196">
        <v>11165</v>
      </c>
      <c r="M6" s="196">
        <v>2565</v>
      </c>
      <c r="N6" s="196">
        <v>4545</v>
      </c>
      <c r="O6" s="196">
        <v>291</v>
      </c>
      <c r="P6" s="196">
        <v>0</v>
      </c>
      <c r="Q6" s="197">
        <v>287045</v>
      </c>
    </row>
    <row r="7" spans="2:17" ht="27" customHeight="1" x14ac:dyDescent="0.25">
      <c r="B7" s="6" t="s">
        <v>144</v>
      </c>
      <c r="C7" s="196">
        <v>27587</v>
      </c>
      <c r="D7" s="196">
        <v>317886</v>
      </c>
      <c r="E7" s="196">
        <v>192790</v>
      </c>
      <c r="F7" s="196">
        <v>0</v>
      </c>
      <c r="G7" s="196">
        <v>85729</v>
      </c>
      <c r="H7" s="196">
        <v>27266</v>
      </c>
      <c r="I7" s="196">
        <v>0</v>
      </c>
      <c r="J7" s="196">
        <v>0</v>
      </c>
      <c r="K7" s="196">
        <v>0</v>
      </c>
      <c r="L7" s="196">
        <v>3321</v>
      </c>
      <c r="M7" s="196">
        <v>68746</v>
      </c>
      <c r="N7" s="196">
        <v>43888</v>
      </c>
      <c r="O7" s="196">
        <v>0</v>
      </c>
      <c r="P7" s="196">
        <v>0</v>
      </c>
      <c r="Q7" s="197">
        <v>164934</v>
      </c>
    </row>
    <row r="8" spans="2:17" ht="27" customHeight="1" x14ac:dyDescent="0.25">
      <c r="B8" s="6" t="s">
        <v>153</v>
      </c>
      <c r="C8" s="196">
        <v>390375</v>
      </c>
      <c r="D8" s="196">
        <v>769425</v>
      </c>
      <c r="E8" s="196">
        <v>708405</v>
      </c>
      <c r="F8" s="196">
        <v>0</v>
      </c>
      <c r="G8" s="196">
        <v>89246</v>
      </c>
      <c r="H8" s="196">
        <v>89246</v>
      </c>
      <c r="I8" s="196">
        <v>0</v>
      </c>
      <c r="J8" s="196">
        <v>0</v>
      </c>
      <c r="K8" s="196">
        <v>0</v>
      </c>
      <c r="L8" s="196">
        <v>-2500</v>
      </c>
      <c r="M8" s="196">
        <v>245923</v>
      </c>
      <c r="N8" s="196">
        <v>159658</v>
      </c>
      <c r="O8" s="196">
        <v>1814</v>
      </c>
      <c r="P8" s="196">
        <v>0</v>
      </c>
      <c r="Q8" s="197">
        <v>923954</v>
      </c>
    </row>
    <row r="9" spans="2:17" ht="27" customHeight="1" x14ac:dyDescent="0.25">
      <c r="B9" s="6" t="s">
        <v>52</v>
      </c>
      <c r="C9" s="196">
        <v>0</v>
      </c>
      <c r="D9" s="196">
        <v>0</v>
      </c>
      <c r="E9" s="196">
        <v>0</v>
      </c>
      <c r="F9" s="196">
        <v>0</v>
      </c>
      <c r="G9" s="196">
        <v>0</v>
      </c>
      <c r="H9" s="196">
        <v>0</v>
      </c>
      <c r="I9" s="196">
        <v>0</v>
      </c>
      <c r="J9" s="196">
        <v>0</v>
      </c>
      <c r="K9" s="196">
        <v>0</v>
      </c>
      <c r="L9" s="196">
        <v>0</v>
      </c>
      <c r="M9" s="196">
        <v>0</v>
      </c>
      <c r="N9" s="196">
        <v>0</v>
      </c>
      <c r="O9" s="196">
        <v>0</v>
      </c>
      <c r="P9" s="196">
        <v>0</v>
      </c>
      <c r="Q9" s="197">
        <v>0</v>
      </c>
    </row>
    <row r="10" spans="2:17" ht="27" customHeight="1" x14ac:dyDescent="0.25">
      <c r="B10" s="6" t="s">
        <v>53</v>
      </c>
      <c r="C10" s="196">
        <v>660109</v>
      </c>
      <c r="D10" s="196">
        <v>1670199</v>
      </c>
      <c r="E10" s="196">
        <v>1183961</v>
      </c>
      <c r="F10" s="196">
        <v>0</v>
      </c>
      <c r="G10" s="196">
        <v>310752</v>
      </c>
      <c r="H10" s="196">
        <v>774837</v>
      </c>
      <c r="I10" s="196">
        <v>0</v>
      </c>
      <c r="J10" s="196">
        <v>0</v>
      </c>
      <c r="K10" s="196">
        <v>0</v>
      </c>
      <c r="L10" s="196">
        <v>-42465</v>
      </c>
      <c r="M10" s="196">
        <v>520141</v>
      </c>
      <c r="N10" s="196">
        <v>105835</v>
      </c>
      <c r="O10" s="196">
        <v>0</v>
      </c>
      <c r="P10" s="196">
        <v>48875</v>
      </c>
      <c r="Q10" s="197">
        <v>648519</v>
      </c>
    </row>
    <row r="11" spans="2:17" ht="27" customHeight="1" x14ac:dyDescent="0.25">
      <c r="B11" s="6" t="s">
        <v>22</v>
      </c>
      <c r="C11" s="196">
        <v>0</v>
      </c>
      <c r="D11" s="196">
        <v>0</v>
      </c>
      <c r="E11" s="196">
        <v>0</v>
      </c>
      <c r="F11" s="196">
        <v>0</v>
      </c>
      <c r="G11" s="196">
        <v>0</v>
      </c>
      <c r="H11" s="196">
        <v>0</v>
      </c>
      <c r="I11" s="196">
        <v>0</v>
      </c>
      <c r="J11" s="196">
        <v>0</v>
      </c>
      <c r="K11" s="196">
        <v>0</v>
      </c>
      <c r="L11" s="196">
        <v>0</v>
      </c>
      <c r="M11" s="196">
        <v>0</v>
      </c>
      <c r="N11" s="196">
        <v>0</v>
      </c>
      <c r="O11" s="196">
        <v>0</v>
      </c>
      <c r="P11" s="196">
        <v>0</v>
      </c>
      <c r="Q11" s="197">
        <v>0</v>
      </c>
    </row>
    <row r="12" spans="2:17" ht="27" customHeight="1" x14ac:dyDescent="0.25">
      <c r="B12" s="6" t="s">
        <v>54</v>
      </c>
      <c r="C12" s="196">
        <v>26599</v>
      </c>
      <c r="D12" s="196">
        <v>7459</v>
      </c>
      <c r="E12" s="196">
        <v>799</v>
      </c>
      <c r="F12" s="196">
        <v>0</v>
      </c>
      <c r="G12" s="196">
        <v>200</v>
      </c>
      <c r="H12" s="196">
        <v>0</v>
      </c>
      <c r="I12" s="196">
        <v>0</v>
      </c>
      <c r="J12" s="196">
        <v>0</v>
      </c>
      <c r="K12" s="196">
        <v>0</v>
      </c>
      <c r="L12" s="196">
        <v>-1074</v>
      </c>
      <c r="M12" s="196">
        <v>675</v>
      </c>
      <c r="N12" s="196">
        <v>1276</v>
      </c>
      <c r="O12" s="196">
        <v>0</v>
      </c>
      <c r="P12" s="196">
        <v>0</v>
      </c>
      <c r="Q12" s="197">
        <v>29074</v>
      </c>
    </row>
    <row r="13" spans="2:17" ht="27" customHeight="1" x14ac:dyDescent="0.25">
      <c r="B13" s="6" t="s">
        <v>55</v>
      </c>
      <c r="C13" s="196">
        <v>1371</v>
      </c>
      <c r="D13" s="196">
        <v>2541</v>
      </c>
      <c r="E13" s="196">
        <v>-588</v>
      </c>
      <c r="F13" s="196">
        <v>0</v>
      </c>
      <c r="G13" s="196">
        <v>0</v>
      </c>
      <c r="H13" s="196">
        <v>0</v>
      </c>
      <c r="I13" s="196">
        <v>0</v>
      </c>
      <c r="J13" s="196">
        <v>0</v>
      </c>
      <c r="K13" s="196">
        <v>0</v>
      </c>
      <c r="L13" s="196">
        <v>-1802</v>
      </c>
      <c r="M13" s="196">
        <v>400</v>
      </c>
      <c r="N13" s="196">
        <v>83</v>
      </c>
      <c r="O13" s="196">
        <v>0</v>
      </c>
      <c r="P13" s="196">
        <v>0</v>
      </c>
      <c r="Q13" s="197">
        <v>2269</v>
      </c>
    </row>
    <row r="14" spans="2:17" ht="27" customHeight="1" x14ac:dyDescent="0.25">
      <c r="B14" s="6" t="s">
        <v>56</v>
      </c>
      <c r="C14" s="196">
        <v>0</v>
      </c>
      <c r="D14" s="196">
        <v>0</v>
      </c>
      <c r="E14" s="196">
        <v>0</v>
      </c>
      <c r="F14" s="196">
        <v>0</v>
      </c>
      <c r="G14" s="196">
        <v>0</v>
      </c>
      <c r="H14" s="196">
        <v>0</v>
      </c>
      <c r="I14" s="196">
        <v>0</v>
      </c>
      <c r="J14" s="196">
        <v>0</v>
      </c>
      <c r="K14" s="196">
        <v>0</v>
      </c>
      <c r="L14" s="196">
        <v>0</v>
      </c>
      <c r="M14" s="196">
        <v>0</v>
      </c>
      <c r="N14" s="196">
        <v>0</v>
      </c>
      <c r="O14" s="196">
        <v>0</v>
      </c>
      <c r="P14" s="196">
        <v>0</v>
      </c>
      <c r="Q14" s="197">
        <v>0</v>
      </c>
    </row>
    <row r="15" spans="2:17" ht="27" customHeight="1" x14ac:dyDescent="0.25">
      <c r="B15" s="6" t="s">
        <v>57</v>
      </c>
      <c r="C15" s="196">
        <v>92538</v>
      </c>
      <c r="D15" s="196">
        <v>142159</v>
      </c>
      <c r="E15" s="196">
        <v>60650</v>
      </c>
      <c r="F15" s="196">
        <v>0</v>
      </c>
      <c r="G15" s="196">
        <v>30095</v>
      </c>
      <c r="H15" s="196">
        <v>29303</v>
      </c>
      <c r="I15" s="196">
        <v>0</v>
      </c>
      <c r="J15" s="196">
        <v>0</v>
      </c>
      <c r="K15" s="196">
        <v>0</v>
      </c>
      <c r="L15" s="196">
        <v>2462</v>
      </c>
      <c r="M15" s="196">
        <v>32017</v>
      </c>
      <c r="N15" s="196">
        <v>7485</v>
      </c>
      <c r="O15" s="196">
        <v>0</v>
      </c>
      <c r="P15" s="196">
        <v>5040</v>
      </c>
      <c r="Q15" s="197">
        <v>91850</v>
      </c>
    </row>
    <row r="16" spans="2:17" ht="27" customHeight="1" x14ac:dyDescent="0.25">
      <c r="B16" s="6" t="s">
        <v>58</v>
      </c>
      <c r="C16" s="196">
        <v>191577</v>
      </c>
      <c r="D16" s="196">
        <v>58135</v>
      </c>
      <c r="E16" s="196">
        <v>56688</v>
      </c>
      <c r="F16" s="196">
        <v>0</v>
      </c>
      <c r="G16" s="196">
        <v>14751</v>
      </c>
      <c r="H16" s="196">
        <v>0</v>
      </c>
      <c r="I16" s="196">
        <v>0</v>
      </c>
      <c r="J16" s="196">
        <v>0</v>
      </c>
      <c r="K16" s="196">
        <v>0</v>
      </c>
      <c r="L16" s="196">
        <v>19341</v>
      </c>
      <c r="M16" s="196">
        <v>0</v>
      </c>
      <c r="N16" s="196">
        <v>13146</v>
      </c>
      <c r="O16" s="196">
        <v>56</v>
      </c>
      <c r="P16" s="196">
        <v>0</v>
      </c>
      <c r="Q16" s="197">
        <v>242014</v>
      </c>
    </row>
    <row r="17" spans="2:17" ht="27" customHeight="1" x14ac:dyDescent="0.25">
      <c r="B17" s="6" t="s">
        <v>59</v>
      </c>
      <c r="C17" s="196">
        <v>0</v>
      </c>
      <c r="D17" s="196">
        <v>0</v>
      </c>
      <c r="E17" s="196">
        <v>0</v>
      </c>
      <c r="F17" s="196">
        <v>0</v>
      </c>
      <c r="G17" s="196">
        <v>0</v>
      </c>
      <c r="H17" s="196">
        <v>0</v>
      </c>
      <c r="I17" s="196">
        <v>0</v>
      </c>
      <c r="J17" s="196">
        <v>0</v>
      </c>
      <c r="K17" s="196">
        <v>0</v>
      </c>
      <c r="L17" s="196">
        <v>0</v>
      </c>
      <c r="M17" s="196">
        <v>0</v>
      </c>
      <c r="N17" s="196">
        <v>0</v>
      </c>
      <c r="O17" s="196">
        <v>0</v>
      </c>
      <c r="P17" s="196">
        <v>0</v>
      </c>
      <c r="Q17" s="197">
        <v>0</v>
      </c>
    </row>
    <row r="18" spans="2:17" ht="27" customHeight="1" x14ac:dyDescent="0.25">
      <c r="B18" s="6" t="s">
        <v>133</v>
      </c>
      <c r="C18" s="196">
        <v>386426</v>
      </c>
      <c r="D18" s="196">
        <v>141677</v>
      </c>
      <c r="E18" s="196">
        <v>129862</v>
      </c>
      <c r="F18" s="196">
        <v>0</v>
      </c>
      <c r="G18" s="196">
        <v>24173</v>
      </c>
      <c r="H18" s="196">
        <v>34511</v>
      </c>
      <c r="I18" s="196">
        <v>0</v>
      </c>
      <c r="J18" s="196">
        <v>0</v>
      </c>
      <c r="K18" s="196">
        <v>0</v>
      </c>
      <c r="L18" s="196">
        <v>16561</v>
      </c>
      <c r="M18" s="196">
        <v>49879</v>
      </c>
      <c r="N18" s="196">
        <v>11666</v>
      </c>
      <c r="O18" s="196">
        <v>0</v>
      </c>
      <c r="P18" s="196">
        <v>0</v>
      </c>
      <c r="Q18" s="197">
        <v>427002</v>
      </c>
    </row>
    <row r="19" spans="2:17" ht="27" customHeight="1" x14ac:dyDescent="0.25">
      <c r="B19" s="6" t="s">
        <v>267</v>
      </c>
      <c r="C19" s="196">
        <v>0</v>
      </c>
      <c r="D19" s="196">
        <v>84720</v>
      </c>
      <c r="E19" s="196">
        <v>84720</v>
      </c>
      <c r="F19" s="196">
        <v>0</v>
      </c>
      <c r="G19" s="196">
        <v>0</v>
      </c>
      <c r="H19" s="196">
        <v>0</v>
      </c>
      <c r="I19" s="196">
        <v>0</v>
      </c>
      <c r="J19" s="196">
        <v>0</v>
      </c>
      <c r="K19" s="196">
        <v>0</v>
      </c>
      <c r="L19" s="196">
        <v>0</v>
      </c>
      <c r="M19" s="196">
        <v>0</v>
      </c>
      <c r="N19" s="196">
        <v>0</v>
      </c>
      <c r="O19" s="196">
        <v>0</v>
      </c>
      <c r="P19" s="196">
        <v>0</v>
      </c>
      <c r="Q19" s="197">
        <v>84720</v>
      </c>
    </row>
    <row r="20" spans="2:17" ht="27" customHeight="1" x14ac:dyDescent="0.25">
      <c r="B20" s="6" t="s">
        <v>138</v>
      </c>
      <c r="C20" s="196">
        <v>493447</v>
      </c>
      <c r="D20" s="196">
        <v>253201</v>
      </c>
      <c r="E20" s="196">
        <v>206853</v>
      </c>
      <c r="F20" s="196">
        <v>0</v>
      </c>
      <c r="G20" s="196">
        <v>37118</v>
      </c>
      <c r="H20" s="196">
        <v>25760</v>
      </c>
      <c r="I20" s="196">
        <v>0</v>
      </c>
      <c r="J20" s="196">
        <v>0</v>
      </c>
      <c r="K20" s="196">
        <v>0</v>
      </c>
      <c r="L20" s="196">
        <v>30662</v>
      </c>
      <c r="M20" s="196">
        <v>0</v>
      </c>
      <c r="N20" s="196">
        <v>0</v>
      </c>
      <c r="O20" s="196">
        <v>0</v>
      </c>
      <c r="P20" s="196">
        <v>0</v>
      </c>
      <c r="Q20" s="197">
        <v>643879</v>
      </c>
    </row>
    <row r="21" spans="2:17" ht="27" customHeight="1" x14ac:dyDescent="0.25">
      <c r="B21" s="6" t="s">
        <v>35</v>
      </c>
      <c r="C21" s="196">
        <v>317665</v>
      </c>
      <c r="D21" s="196">
        <v>115437</v>
      </c>
      <c r="E21" s="196">
        <v>115437</v>
      </c>
      <c r="F21" s="196">
        <v>0</v>
      </c>
      <c r="G21" s="196">
        <v>25719</v>
      </c>
      <c r="H21" s="196">
        <v>25719</v>
      </c>
      <c r="I21" s="196">
        <v>0</v>
      </c>
      <c r="J21" s="196">
        <v>0</v>
      </c>
      <c r="K21" s="196">
        <v>0</v>
      </c>
      <c r="L21" s="196">
        <v>-9977</v>
      </c>
      <c r="M21" s="196">
        <v>26067</v>
      </c>
      <c r="N21" s="196">
        <v>0</v>
      </c>
      <c r="O21" s="196">
        <v>0</v>
      </c>
      <c r="P21" s="196">
        <v>0</v>
      </c>
      <c r="Q21" s="197">
        <v>391292</v>
      </c>
    </row>
    <row r="22" spans="2:17" ht="27" customHeight="1" x14ac:dyDescent="0.25">
      <c r="B22" s="183" t="s">
        <v>198</v>
      </c>
      <c r="C22" s="196">
        <v>62996</v>
      </c>
      <c r="D22" s="196">
        <v>18877</v>
      </c>
      <c r="E22" s="196">
        <v>18351</v>
      </c>
      <c r="F22" s="196">
        <v>0</v>
      </c>
      <c r="G22" s="196">
        <v>20786</v>
      </c>
      <c r="H22" s="196">
        <v>20786</v>
      </c>
      <c r="I22" s="196">
        <v>0</v>
      </c>
      <c r="J22" s="196">
        <v>0</v>
      </c>
      <c r="K22" s="196">
        <v>0</v>
      </c>
      <c r="L22" s="196">
        <v>0</v>
      </c>
      <c r="M22" s="196">
        <v>966</v>
      </c>
      <c r="N22" s="196">
        <v>841</v>
      </c>
      <c r="O22" s="196">
        <v>0</v>
      </c>
      <c r="P22" s="196">
        <v>0</v>
      </c>
      <c r="Q22" s="197">
        <v>60436</v>
      </c>
    </row>
    <row r="23" spans="2:17" ht="27" customHeight="1" x14ac:dyDescent="0.25">
      <c r="B23" s="6" t="s">
        <v>60</v>
      </c>
      <c r="C23" s="196">
        <v>0</v>
      </c>
      <c r="D23" s="196">
        <v>0</v>
      </c>
      <c r="E23" s="196">
        <v>0</v>
      </c>
      <c r="F23" s="196">
        <v>0</v>
      </c>
      <c r="G23" s="196">
        <v>0</v>
      </c>
      <c r="H23" s="196">
        <v>0</v>
      </c>
      <c r="I23" s="196">
        <v>0</v>
      </c>
      <c r="J23" s="196">
        <v>0</v>
      </c>
      <c r="K23" s="196">
        <v>0</v>
      </c>
      <c r="L23" s="196">
        <v>0</v>
      </c>
      <c r="M23" s="196">
        <v>0</v>
      </c>
      <c r="N23" s="196">
        <v>0</v>
      </c>
      <c r="O23" s="196">
        <v>0</v>
      </c>
      <c r="P23" s="196">
        <v>0</v>
      </c>
      <c r="Q23" s="197">
        <v>0</v>
      </c>
    </row>
    <row r="24" spans="2:17" ht="27" customHeight="1" x14ac:dyDescent="0.25">
      <c r="B24" s="6" t="s">
        <v>61</v>
      </c>
      <c r="C24" s="196">
        <v>877596</v>
      </c>
      <c r="D24" s="196">
        <v>437560</v>
      </c>
      <c r="E24" s="196">
        <v>388001</v>
      </c>
      <c r="F24" s="196">
        <v>0</v>
      </c>
      <c r="G24" s="196">
        <v>355169</v>
      </c>
      <c r="H24" s="196">
        <v>355169</v>
      </c>
      <c r="I24" s="196">
        <v>0</v>
      </c>
      <c r="J24" s="196">
        <v>0</v>
      </c>
      <c r="K24" s="196">
        <v>0</v>
      </c>
      <c r="L24" s="196">
        <v>88824</v>
      </c>
      <c r="M24" s="196">
        <v>0</v>
      </c>
      <c r="N24" s="196">
        <v>0</v>
      </c>
      <c r="O24" s="196">
        <v>0</v>
      </c>
      <c r="P24" s="196">
        <v>0</v>
      </c>
      <c r="Q24" s="197">
        <v>821605</v>
      </c>
    </row>
    <row r="25" spans="2:17" ht="27" customHeight="1" x14ac:dyDescent="0.25">
      <c r="B25" s="6" t="s">
        <v>136</v>
      </c>
      <c r="C25" s="196">
        <v>146684</v>
      </c>
      <c r="D25" s="196">
        <v>131748</v>
      </c>
      <c r="E25" s="196">
        <v>129166</v>
      </c>
      <c r="F25" s="196">
        <v>669</v>
      </c>
      <c r="G25" s="196">
        <v>10250</v>
      </c>
      <c r="H25" s="196">
        <v>23238</v>
      </c>
      <c r="I25" s="196">
        <v>0</v>
      </c>
      <c r="J25" s="196">
        <v>0</v>
      </c>
      <c r="K25" s="196">
        <v>0</v>
      </c>
      <c r="L25" s="196">
        <v>45150</v>
      </c>
      <c r="M25" s="196">
        <v>63249</v>
      </c>
      <c r="N25" s="196">
        <v>20316</v>
      </c>
      <c r="O25" s="196">
        <v>605</v>
      </c>
      <c r="P25" s="196">
        <v>0</v>
      </c>
      <c r="Q25" s="197">
        <v>164595</v>
      </c>
    </row>
    <row r="26" spans="2:17" ht="27" customHeight="1" x14ac:dyDescent="0.25">
      <c r="B26" s="6" t="s">
        <v>137</v>
      </c>
      <c r="C26" s="196">
        <v>983</v>
      </c>
      <c r="D26" s="196">
        <v>2</v>
      </c>
      <c r="E26" s="196">
        <v>2</v>
      </c>
      <c r="F26" s="196">
        <v>0</v>
      </c>
      <c r="G26" s="196">
        <v>0</v>
      </c>
      <c r="H26" s="196">
        <v>0</v>
      </c>
      <c r="I26" s="196">
        <v>0</v>
      </c>
      <c r="J26" s="196">
        <v>0</v>
      </c>
      <c r="K26" s="196">
        <v>0</v>
      </c>
      <c r="L26" s="196">
        <v>0</v>
      </c>
      <c r="M26" s="196">
        <v>0</v>
      </c>
      <c r="N26" s="196">
        <v>0</v>
      </c>
      <c r="O26" s="196">
        <v>0</v>
      </c>
      <c r="P26" s="196">
        <v>0</v>
      </c>
      <c r="Q26" s="197">
        <v>985</v>
      </c>
    </row>
    <row r="27" spans="2:17" ht="27" customHeight="1" x14ac:dyDescent="0.25">
      <c r="B27" s="6" t="s">
        <v>154</v>
      </c>
      <c r="C27" s="196">
        <v>1653721</v>
      </c>
      <c r="D27" s="196">
        <v>319694</v>
      </c>
      <c r="E27" s="196">
        <v>319694</v>
      </c>
      <c r="F27" s="196">
        <v>0</v>
      </c>
      <c r="G27" s="196">
        <v>184505</v>
      </c>
      <c r="H27" s="196">
        <v>196554</v>
      </c>
      <c r="I27" s="196">
        <v>0</v>
      </c>
      <c r="J27" s="196">
        <v>0</v>
      </c>
      <c r="K27" s="196">
        <v>0</v>
      </c>
      <c r="L27" s="196">
        <v>36141</v>
      </c>
      <c r="M27" s="196">
        <v>96945</v>
      </c>
      <c r="N27" s="196">
        <v>52212</v>
      </c>
      <c r="O27" s="196">
        <v>0</v>
      </c>
      <c r="P27" s="196">
        <v>0</v>
      </c>
      <c r="Q27" s="197">
        <v>1695986</v>
      </c>
    </row>
    <row r="28" spans="2:17" ht="27" customHeight="1" x14ac:dyDescent="0.25">
      <c r="B28" s="6" t="s">
        <v>38</v>
      </c>
      <c r="C28" s="196">
        <v>0</v>
      </c>
      <c r="D28" s="196">
        <v>6897</v>
      </c>
      <c r="E28" s="196">
        <v>1860</v>
      </c>
      <c r="F28" s="196">
        <v>0</v>
      </c>
      <c r="G28" s="196">
        <v>0</v>
      </c>
      <c r="H28" s="196">
        <v>0</v>
      </c>
      <c r="I28" s="196">
        <v>0</v>
      </c>
      <c r="J28" s="196">
        <v>0</v>
      </c>
      <c r="K28" s="196">
        <v>0</v>
      </c>
      <c r="L28" s="196">
        <v>585</v>
      </c>
      <c r="M28" s="196">
        <v>4249</v>
      </c>
      <c r="N28" s="196">
        <v>7030</v>
      </c>
      <c r="O28" s="196">
        <v>0</v>
      </c>
      <c r="P28" s="196">
        <v>0</v>
      </c>
      <c r="Q28" s="197">
        <v>4056</v>
      </c>
    </row>
    <row r="29" spans="2:17" ht="27" customHeight="1" x14ac:dyDescent="0.25">
      <c r="B29" s="6" t="s">
        <v>62</v>
      </c>
      <c r="C29" s="196">
        <v>12226</v>
      </c>
      <c r="D29" s="196">
        <v>2068</v>
      </c>
      <c r="E29" s="196">
        <v>2068</v>
      </c>
      <c r="F29" s="196">
        <v>0</v>
      </c>
      <c r="G29" s="196">
        <v>0</v>
      </c>
      <c r="H29" s="196">
        <v>0</v>
      </c>
      <c r="I29" s="196">
        <v>0</v>
      </c>
      <c r="J29" s="196">
        <v>0</v>
      </c>
      <c r="K29" s="196">
        <v>0</v>
      </c>
      <c r="L29" s="196">
        <v>144</v>
      </c>
      <c r="M29" s="196">
        <v>326</v>
      </c>
      <c r="N29" s="196">
        <v>282</v>
      </c>
      <c r="O29" s="196">
        <v>0</v>
      </c>
      <c r="P29" s="196">
        <v>0</v>
      </c>
      <c r="Q29" s="197">
        <v>14106</v>
      </c>
    </row>
    <row r="30" spans="2:17" ht="27" customHeight="1" x14ac:dyDescent="0.25">
      <c r="B30" s="6" t="s">
        <v>63</v>
      </c>
      <c r="C30" s="196">
        <v>0</v>
      </c>
      <c r="D30" s="196">
        <v>0</v>
      </c>
      <c r="E30" s="196">
        <v>0</v>
      </c>
      <c r="F30" s="196">
        <v>0</v>
      </c>
      <c r="G30" s="196">
        <v>0</v>
      </c>
      <c r="H30" s="196">
        <v>0</v>
      </c>
      <c r="I30" s="196">
        <v>0</v>
      </c>
      <c r="J30" s="196">
        <v>0</v>
      </c>
      <c r="K30" s="196">
        <v>0</v>
      </c>
      <c r="L30" s="196">
        <v>0</v>
      </c>
      <c r="M30" s="196">
        <v>0</v>
      </c>
      <c r="N30" s="196">
        <v>0</v>
      </c>
      <c r="O30" s="196">
        <v>0</v>
      </c>
      <c r="P30" s="196">
        <v>0</v>
      </c>
      <c r="Q30" s="197">
        <v>0</v>
      </c>
    </row>
    <row r="31" spans="2:17" ht="27" customHeight="1" x14ac:dyDescent="0.25">
      <c r="B31" s="6" t="s">
        <v>64</v>
      </c>
      <c r="C31" s="196">
        <v>563560</v>
      </c>
      <c r="D31" s="196">
        <v>214697</v>
      </c>
      <c r="E31" s="196">
        <v>214697</v>
      </c>
      <c r="F31" s="196">
        <v>0</v>
      </c>
      <c r="G31" s="196">
        <v>61906</v>
      </c>
      <c r="H31" s="196">
        <v>32771</v>
      </c>
      <c r="I31" s="196">
        <v>0</v>
      </c>
      <c r="J31" s="196">
        <v>0</v>
      </c>
      <c r="K31" s="196">
        <v>0</v>
      </c>
      <c r="L31" s="196">
        <v>0</v>
      </c>
      <c r="M31" s="196">
        <v>0</v>
      </c>
      <c r="N31" s="196">
        <v>199472</v>
      </c>
      <c r="O31" s="196">
        <v>0</v>
      </c>
      <c r="P31" s="196">
        <v>0</v>
      </c>
      <c r="Q31" s="197">
        <v>944958</v>
      </c>
    </row>
    <row r="32" spans="2:17" ht="27" customHeight="1" x14ac:dyDescent="0.25">
      <c r="B32" s="58" t="s">
        <v>45</v>
      </c>
      <c r="C32" s="198">
        <f t="shared" ref="C32:Q32" si="0">SUM(C6:C31)</f>
        <v>6081541</v>
      </c>
      <c r="D32" s="198">
        <f t="shared" si="0"/>
        <v>4847138</v>
      </c>
      <c r="E32" s="198">
        <f t="shared" si="0"/>
        <v>3955725</v>
      </c>
      <c r="F32" s="198">
        <f t="shared" si="0"/>
        <v>669</v>
      </c>
      <c r="G32" s="198">
        <f t="shared" si="0"/>
        <v>1272480</v>
      </c>
      <c r="H32" s="198">
        <f t="shared" si="0"/>
        <v>1657030</v>
      </c>
      <c r="I32" s="198">
        <f t="shared" si="0"/>
        <v>0</v>
      </c>
      <c r="J32" s="198">
        <f t="shared" si="0"/>
        <v>0</v>
      </c>
      <c r="K32" s="198">
        <f t="shared" si="0"/>
        <v>0</v>
      </c>
      <c r="L32" s="198">
        <f t="shared" si="0"/>
        <v>196538</v>
      </c>
      <c r="M32" s="198">
        <f t="shared" si="0"/>
        <v>1112148</v>
      </c>
      <c r="N32" s="198">
        <f t="shared" si="0"/>
        <v>627735</v>
      </c>
      <c r="O32" s="198">
        <f t="shared" si="0"/>
        <v>2766</v>
      </c>
      <c r="P32" s="198">
        <f t="shared" si="0"/>
        <v>53915</v>
      </c>
      <c r="Q32" s="198">
        <f t="shared" si="0"/>
        <v>7643279</v>
      </c>
    </row>
    <row r="33" spans="2:17" ht="27" customHeight="1" x14ac:dyDescent="0.25">
      <c r="B33" s="264" t="s">
        <v>46</v>
      </c>
      <c r="C33" s="265"/>
      <c r="D33" s="265"/>
      <c r="E33" s="265"/>
      <c r="F33" s="265"/>
      <c r="G33" s="265"/>
      <c r="H33" s="265"/>
      <c r="I33" s="265"/>
      <c r="J33" s="265"/>
      <c r="K33" s="265"/>
      <c r="L33" s="265"/>
      <c r="M33" s="265"/>
      <c r="N33" s="265"/>
      <c r="O33" s="265"/>
      <c r="P33" s="265"/>
      <c r="Q33" s="266"/>
    </row>
    <row r="34" spans="2:17" ht="27" customHeight="1" x14ac:dyDescent="0.25">
      <c r="B34" s="6" t="s">
        <v>47</v>
      </c>
      <c r="C34" s="196">
        <v>0</v>
      </c>
      <c r="D34" s="196">
        <v>0</v>
      </c>
      <c r="E34" s="196">
        <v>0</v>
      </c>
      <c r="F34" s="196">
        <v>0</v>
      </c>
      <c r="G34" s="196">
        <v>0</v>
      </c>
      <c r="H34" s="196">
        <v>0</v>
      </c>
      <c r="I34" s="196">
        <v>0</v>
      </c>
      <c r="J34" s="196">
        <v>0</v>
      </c>
      <c r="K34" s="196">
        <v>0</v>
      </c>
      <c r="L34" s="196">
        <v>0</v>
      </c>
      <c r="M34" s="196">
        <v>0</v>
      </c>
      <c r="N34" s="196">
        <v>0</v>
      </c>
      <c r="O34" s="196">
        <v>0</v>
      </c>
      <c r="P34" s="196">
        <v>0</v>
      </c>
      <c r="Q34" s="197">
        <v>0</v>
      </c>
    </row>
    <row r="35" spans="2:17" ht="27" customHeight="1" x14ac:dyDescent="0.25">
      <c r="B35" s="6" t="s">
        <v>79</v>
      </c>
      <c r="C35" s="196">
        <v>0</v>
      </c>
      <c r="D35" s="196">
        <v>0</v>
      </c>
      <c r="E35" s="196">
        <v>0</v>
      </c>
      <c r="F35" s="196">
        <v>0</v>
      </c>
      <c r="G35" s="196">
        <v>0</v>
      </c>
      <c r="H35" s="196">
        <v>0</v>
      </c>
      <c r="I35" s="196">
        <v>0</v>
      </c>
      <c r="J35" s="196">
        <v>0</v>
      </c>
      <c r="K35" s="196">
        <v>0</v>
      </c>
      <c r="L35" s="196">
        <v>0</v>
      </c>
      <c r="M35" s="196">
        <v>0</v>
      </c>
      <c r="N35" s="196">
        <v>0</v>
      </c>
      <c r="O35" s="196">
        <v>0</v>
      </c>
      <c r="P35" s="196">
        <v>0</v>
      </c>
      <c r="Q35" s="197">
        <v>0</v>
      </c>
    </row>
    <row r="36" spans="2:17" ht="27" customHeight="1" x14ac:dyDescent="0.25">
      <c r="B36" s="6" t="s">
        <v>48</v>
      </c>
      <c r="C36" s="196">
        <v>0</v>
      </c>
      <c r="D36" s="196">
        <v>0</v>
      </c>
      <c r="E36" s="196">
        <v>0</v>
      </c>
      <c r="F36" s="196">
        <v>0</v>
      </c>
      <c r="G36" s="196">
        <v>0</v>
      </c>
      <c r="H36" s="196">
        <v>0</v>
      </c>
      <c r="I36" s="196">
        <v>0</v>
      </c>
      <c r="J36" s="196">
        <v>0</v>
      </c>
      <c r="K36" s="196">
        <v>0</v>
      </c>
      <c r="L36" s="196">
        <v>0</v>
      </c>
      <c r="M36" s="196">
        <v>0</v>
      </c>
      <c r="N36" s="196">
        <v>0</v>
      </c>
      <c r="O36" s="196">
        <v>0</v>
      </c>
      <c r="P36" s="196">
        <v>0</v>
      </c>
      <c r="Q36" s="197">
        <v>0</v>
      </c>
    </row>
    <row r="37" spans="2:17" ht="27" customHeight="1" x14ac:dyDescent="0.25">
      <c r="B37" s="58" t="s">
        <v>45</v>
      </c>
      <c r="C37" s="198">
        <f>SUM(C34:C36)</f>
        <v>0</v>
      </c>
      <c r="D37" s="198">
        <f t="shared" ref="D37:Q37" si="1">SUM(D34:D36)</f>
        <v>0</v>
      </c>
      <c r="E37" s="198">
        <f t="shared" si="1"/>
        <v>0</v>
      </c>
      <c r="F37" s="198">
        <f t="shared" si="1"/>
        <v>0</v>
      </c>
      <c r="G37" s="198">
        <f t="shared" si="1"/>
        <v>0</v>
      </c>
      <c r="H37" s="198">
        <f t="shared" si="1"/>
        <v>0</v>
      </c>
      <c r="I37" s="198">
        <f t="shared" si="1"/>
        <v>0</v>
      </c>
      <c r="J37" s="198">
        <f t="shared" si="1"/>
        <v>0</v>
      </c>
      <c r="K37" s="198">
        <f t="shared" si="1"/>
        <v>0</v>
      </c>
      <c r="L37" s="198">
        <f t="shared" si="1"/>
        <v>0</v>
      </c>
      <c r="M37" s="198">
        <f t="shared" si="1"/>
        <v>0</v>
      </c>
      <c r="N37" s="198">
        <f t="shared" si="1"/>
        <v>0</v>
      </c>
      <c r="O37" s="198">
        <f t="shared" si="1"/>
        <v>0</v>
      </c>
      <c r="P37" s="198">
        <f t="shared" si="1"/>
        <v>0</v>
      </c>
      <c r="Q37" s="198">
        <f t="shared" si="1"/>
        <v>0</v>
      </c>
    </row>
    <row r="38" spans="2:17" ht="14.4" x14ac:dyDescent="0.3">
      <c r="B38" s="268" t="s">
        <v>50</v>
      </c>
      <c r="C38" s="268"/>
      <c r="D38" s="268"/>
      <c r="E38" s="268"/>
      <c r="F38" s="268"/>
      <c r="G38" s="268"/>
      <c r="H38" s="268"/>
      <c r="I38" s="268"/>
      <c r="J38" s="268"/>
      <c r="K38" s="268"/>
      <c r="L38" s="268"/>
      <c r="M38" s="268"/>
      <c r="N38" s="268"/>
      <c r="O38" s="268"/>
      <c r="P38" s="268"/>
      <c r="Q38" s="268"/>
    </row>
    <row r="39" spans="2:17" x14ac:dyDescent="0.25">
      <c r="Q39" s="184"/>
    </row>
    <row r="43" spans="2:17" x14ac:dyDescent="0.25">
      <c r="Q43" s="186"/>
    </row>
  </sheetData>
  <sheetProtection algorithmName="SHA-512" hashValue="eS//Q8Dwjo48ErLzUpQgGlMG/8WLuIHJJttDvQ74+nAI9KbSwMEKkfgkEWk8xHLy8ftLIZ+zULWpLteZhdfjJg==" saltValue="J7k8coPWYXRBPWkk8VMgog==" spinCount="100000" sheet="1" objects="1" scenarios="1"/>
  <mergeCells count="4">
    <mergeCell ref="B3:Q3"/>
    <mergeCell ref="B5:Q5"/>
    <mergeCell ref="B33:Q33"/>
    <mergeCell ref="B38:Q38"/>
  </mergeCells>
  <pageMargins left="0.7" right="0.7" top="0.75" bottom="0.75" header="0.3" footer="0.3"/>
  <pageSetup paperSize="9" scale="3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pageSetUpPr fitToPage="1"/>
  </sheetPr>
  <dimension ref="B2:Q43"/>
  <sheetViews>
    <sheetView showGridLines="0" zoomScale="80" zoomScaleNormal="80" workbookViewId="0">
      <selection activeCell="B3" sqref="B3:Q37"/>
    </sheetView>
  </sheetViews>
  <sheetFormatPr defaultColWidth="15.6640625" defaultRowHeight="13.8" x14ac:dyDescent="0.25"/>
  <cols>
    <col min="1" max="1" width="15.6640625" style="4"/>
    <col min="2" max="2" width="49" style="4" customWidth="1"/>
    <col min="3" max="16" width="18.6640625" style="4" customWidth="1"/>
    <col min="17" max="17" width="18.6640625" style="8" customWidth="1"/>
    <col min="18" max="16384" width="15.6640625" style="4"/>
  </cols>
  <sheetData>
    <row r="2" spans="2:17" ht="8.25" customHeight="1" x14ac:dyDescent="0.25"/>
    <row r="3" spans="2:17" ht="24.75" customHeight="1" x14ac:dyDescent="0.25">
      <c r="B3" s="272" t="s">
        <v>299</v>
      </c>
      <c r="C3" s="272"/>
      <c r="D3" s="272"/>
      <c r="E3" s="272"/>
      <c r="F3" s="272"/>
      <c r="G3" s="272"/>
      <c r="H3" s="272"/>
      <c r="I3" s="272"/>
      <c r="J3" s="272"/>
      <c r="K3" s="272"/>
      <c r="L3" s="272"/>
      <c r="M3" s="272"/>
      <c r="N3" s="272"/>
      <c r="O3" s="272"/>
      <c r="P3" s="272"/>
      <c r="Q3" s="272"/>
    </row>
    <row r="4" spans="2:17" s="15" customFormat="1" ht="26.4" x14ac:dyDescent="0.25">
      <c r="B4" s="64" t="s">
        <v>0</v>
      </c>
      <c r="C4" s="61" t="s">
        <v>66</v>
      </c>
      <c r="D4" s="61" t="s">
        <v>67</v>
      </c>
      <c r="E4" s="61" t="s">
        <v>68</v>
      </c>
      <c r="F4" s="61" t="s">
        <v>69</v>
      </c>
      <c r="G4" s="61" t="s">
        <v>70</v>
      </c>
      <c r="H4" s="61" t="s">
        <v>87</v>
      </c>
      <c r="I4" s="65" t="s">
        <v>71</v>
      </c>
      <c r="J4" s="61" t="s">
        <v>72</v>
      </c>
      <c r="K4" s="62" t="s">
        <v>73</v>
      </c>
      <c r="L4" s="62" t="s">
        <v>74</v>
      </c>
      <c r="M4" s="62" t="s">
        <v>75</v>
      </c>
      <c r="N4" s="62" t="s">
        <v>2</v>
      </c>
      <c r="O4" s="62" t="s">
        <v>76</v>
      </c>
      <c r="P4" s="62" t="s">
        <v>77</v>
      </c>
      <c r="Q4" s="62" t="s">
        <v>78</v>
      </c>
    </row>
    <row r="5" spans="2:17" ht="30.75" customHeight="1" x14ac:dyDescent="0.25">
      <c r="B5" s="264" t="s">
        <v>16</v>
      </c>
      <c r="C5" s="265"/>
      <c r="D5" s="265"/>
      <c r="E5" s="265"/>
      <c r="F5" s="265"/>
      <c r="G5" s="265"/>
      <c r="H5" s="265"/>
      <c r="I5" s="265"/>
      <c r="J5" s="265"/>
      <c r="K5" s="265"/>
      <c r="L5" s="265"/>
      <c r="M5" s="265"/>
      <c r="N5" s="265"/>
      <c r="O5" s="265"/>
      <c r="P5" s="265"/>
      <c r="Q5" s="266"/>
    </row>
    <row r="6" spans="2:17" ht="30.75" customHeight="1" x14ac:dyDescent="0.25">
      <c r="B6" s="6" t="s">
        <v>51</v>
      </c>
      <c r="C6" s="19">
        <v>1008</v>
      </c>
      <c r="D6" s="19">
        <v>65</v>
      </c>
      <c r="E6" s="19">
        <v>65</v>
      </c>
      <c r="F6" s="19">
        <v>0</v>
      </c>
      <c r="G6" s="19">
        <v>0</v>
      </c>
      <c r="H6" s="19">
        <v>0</v>
      </c>
      <c r="I6" s="19">
        <v>0</v>
      </c>
      <c r="J6" s="19">
        <v>0</v>
      </c>
      <c r="K6" s="19">
        <v>0</v>
      </c>
      <c r="L6" s="19">
        <v>0</v>
      </c>
      <c r="M6" s="19">
        <v>0</v>
      </c>
      <c r="N6" s="19">
        <v>0</v>
      </c>
      <c r="O6" s="19">
        <v>0</v>
      </c>
      <c r="P6" s="19">
        <v>0</v>
      </c>
      <c r="Q6" s="20">
        <v>1072</v>
      </c>
    </row>
    <row r="7" spans="2:17" ht="30.75" customHeight="1" x14ac:dyDescent="0.25">
      <c r="B7" s="6" t="s">
        <v>144</v>
      </c>
      <c r="C7" s="19">
        <v>0</v>
      </c>
      <c r="D7" s="19">
        <v>0</v>
      </c>
      <c r="E7" s="19">
        <v>0</v>
      </c>
      <c r="F7" s="19">
        <v>0</v>
      </c>
      <c r="G7" s="19">
        <v>0</v>
      </c>
      <c r="H7" s="19">
        <v>0</v>
      </c>
      <c r="I7" s="19">
        <v>0</v>
      </c>
      <c r="J7" s="19">
        <v>0</v>
      </c>
      <c r="K7" s="19">
        <v>0</v>
      </c>
      <c r="L7" s="19">
        <v>0</v>
      </c>
      <c r="M7" s="19">
        <v>0</v>
      </c>
      <c r="N7" s="19">
        <v>0</v>
      </c>
      <c r="O7" s="19">
        <v>0</v>
      </c>
      <c r="P7" s="19">
        <v>0</v>
      </c>
      <c r="Q7" s="20">
        <v>0</v>
      </c>
    </row>
    <row r="8" spans="2:17" ht="30.75" customHeight="1" x14ac:dyDescent="0.25">
      <c r="B8" s="6" t="s">
        <v>153</v>
      </c>
      <c r="C8" s="19">
        <v>2460327</v>
      </c>
      <c r="D8" s="19">
        <v>331194</v>
      </c>
      <c r="E8" s="19">
        <v>331194</v>
      </c>
      <c r="F8" s="19">
        <v>0</v>
      </c>
      <c r="G8" s="19">
        <v>542473</v>
      </c>
      <c r="H8" s="19">
        <v>314548</v>
      </c>
      <c r="I8" s="19">
        <v>121241</v>
      </c>
      <c r="J8" s="19">
        <v>106685</v>
      </c>
      <c r="K8" s="19">
        <v>0</v>
      </c>
      <c r="L8" s="19">
        <v>15852</v>
      </c>
      <c r="M8" s="19">
        <v>27629</v>
      </c>
      <c r="N8" s="19">
        <v>239809</v>
      </c>
      <c r="O8" s="19">
        <v>0</v>
      </c>
      <c r="P8" s="19">
        <v>0</v>
      </c>
      <c r="Q8" s="20">
        <v>2445377</v>
      </c>
    </row>
    <row r="9" spans="2:17" ht="30.75" customHeight="1" x14ac:dyDescent="0.25">
      <c r="B9" s="6" t="s">
        <v>52</v>
      </c>
      <c r="C9" s="19">
        <v>0</v>
      </c>
      <c r="D9" s="19">
        <v>0</v>
      </c>
      <c r="E9" s="19">
        <v>0</v>
      </c>
      <c r="F9" s="19">
        <v>0</v>
      </c>
      <c r="G9" s="19">
        <v>0</v>
      </c>
      <c r="H9" s="19">
        <v>0</v>
      </c>
      <c r="I9" s="19">
        <v>0</v>
      </c>
      <c r="J9" s="19">
        <v>0</v>
      </c>
      <c r="K9" s="19">
        <v>0</v>
      </c>
      <c r="L9" s="19">
        <v>0</v>
      </c>
      <c r="M9" s="19">
        <v>0</v>
      </c>
      <c r="N9" s="19">
        <v>0</v>
      </c>
      <c r="O9" s="19">
        <v>0</v>
      </c>
      <c r="P9" s="19">
        <v>0</v>
      </c>
      <c r="Q9" s="20">
        <v>0</v>
      </c>
    </row>
    <row r="10" spans="2:17" ht="30.75" customHeight="1" x14ac:dyDescent="0.25">
      <c r="B10" s="6" t="s">
        <v>53</v>
      </c>
      <c r="C10" s="19">
        <v>0</v>
      </c>
      <c r="D10" s="19">
        <v>0</v>
      </c>
      <c r="E10" s="19">
        <v>0</v>
      </c>
      <c r="F10" s="19">
        <v>0</v>
      </c>
      <c r="G10" s="19">
        <v>0</v>
      </c>
      <c r="H10" s="19">
        <v>0</v>
      </c>
      <c r="I10" s="19">
        <v>0</v>
      </c>
      <c r="J10" s="19">
        <v>0</v>
      </c>
      <c r="K10" s="19">
        <v>0</v>
      </c>
      <c r="L10" s="19">
        <v>0</v>
      </c>
      <c r="M10" s="19">
        <v>0</v>
      </c>
      <c r="N10" s="19">
        <v>0</v>
      </c>
      <c r="O10" s="19">
        <v>0</v>
      </c>
      <c r="P10" s="19">
        <v>0</v>
      </c>
      <c r="Q10" s="20">
        <v>0</v>
      </c>
    </row>
    <row r="11" spans="2:17" ht="30.75" customHeight="1" x14ac:dyDescent="0.25">
      <c r="B11" s="6" t="s">
        <v>22</v>
      </c>
      <c r="C11" s="19">
        <v>0</v>
      </c>
      <c r="D11" s="19">
        <v>0</v>
      </c>
      <c r="E11" s="19">
        <v>0</v>
      </c>
      <c r="F11" s="19">
        <v>0</v>
      </c>
      <c r="G11" s="19">
        <v>0</v>
      </c>
      <c r="H11" s="19">
        <v>0</v>
      </c>
      <c r="I11" s="19">
        <v>0</v>
      </c>
      <c r="J11" s="19">
        <v>0</v>
      </c>
      <c r="K11" s="19">
        <v>0</v>
      </c>
      <c r="L11" s="19">
        <v>0</v>
      </c>
      <c r="M11" s="19">
        <v>0</v>
      </c>
      <c r="N11" s="19">
        <v>0</v>
      </c>
      <c r="O11" s="19">
        <v>0</v>
      </c>
      <c r="P11" s="19">
        <v>0</v>
      </c>
      <c r="Q11" s="19">
        <v>0</v>
      </c>
    </row>
    <row r="12" spans="2:17" ht="30.75" customHeight="1" x14ac:dyDescent="0.25">
      <c r="B12" s="6" t="s">
        <v>54</v>
      </c>
      <c r="C12" s="19">
        <v>0</v>
      </c>
      <c r="D12" s="19">
        <v>0</v>
      </c>
      <c r="E12" s="19">
        <v>0</v>
      </c>
      <c r="F12" s="19">
        <v>0</v>
      </c>
      <c r="G12" s="19">
        <v>0</v>
      </c>
      <c r="H12" s="19">
        <v>0</v>
      </c>
      <c r="I12" s="19">
        <v>0</v>
      </c>
      <c r="J12" s="19">
        <v>0</v>
      </c>
      <c r="K12" s="19">
        <v>0</v>
      </c>
      <c r="L12" s="19">
        <v>0</v>
      </c>
      <c r="M12" s="19">
        <v>0</v>
      </c>
      <c r="N12" s="19">
        <v>0</v>
      </c>
      <c r="O12" s="19">
        <v>0</v>
      </c>
      <c r="P12" s="19">
        <v>0</v>
      </c>
      <c r="Q12" s="20">
        <v>0</v>
      </c>
    </row>
    <row r="13" spans="2:17" ht="30.75" customHeight="1" x14ac:dyDescent="0.25">
      <c r="B13" s="6" t="s">
        <v>55</v>
      </c>
      <c r="C13" s="19">
        <v>0</v>
      </c>
      <c r="D13" s="19">
        <v>59403</v>
      </c>
      <c r="E13" s="19">
        <v>59403</v>
      </c>
      <c r="F13" s="19">
        <v>0</v>
      </c>
      <c r="G13" s="19">
        <v>3739</v>
      </c>
      <c r="H13" s="19">
        <v>3739</v>
      </c>
      <c r="I13" s="19">
        <v>0</v>
      </c>
      <c r="J13" s="19">
        <v>0</v>
      </c>
      <c r="K13" s="19">
        <v>0</v>
      </c>
      <c r="L13" s="19">
        <v>1194</v>
      </c>
      <c r="M13" s="19">
        <v>2</v>
      </c>
      <c r="N13" s="19">
        <v>3836</v>
      </c>
      <c r="O13" s="19">
        <v>0</v>
      </c>
      <c r="P13" s="19">
        <v>0</v>
      </c>
      <c r="Q13" s="20">
        <v>58304</v>
      </c>
    </row>
    <row r="14" spans="2:17" ht="30.75" customHeight="1" x14ac:dyDescent="0.25">
      <c r="B14" s="6" t="s">
        <v>56</v>
      </c>
      <c r="C14" s="19">
        <v>0</v>
      </c>
      <c r="D14" s="19">
        <v>0</v>
      </c>
      <c r="E14" s="19">
        <v>0</v>
      </c>
      <c r="F14" s="19">
        <v>0</v>
      </c>
      <c r="G14" s="19">
        <v>0</v>
      </c>
      <c r="H14" s="19">
        <v>0</v>
      </c>
      <c r="I14" s="19">
        <v>0</v>
      </c>
      <c r="J14" s="19">
        <v>0</v>
      </c>
      <c r="K14" s="19">
        <v>0</v>
      </c>
      <c r="L14" s="19">
        <v>0</v>
      </c>
      <c r="M14" s="19">
        <v>0</v>
      </c>
      <c r="N14" s="19">
        <v>0</v>
      </c>
      <c r="O14" s="19">
        <v>0</v>
      </c>
      <c r="P14" s="19">
        <v>0</v>
      </c>
      <c r="Q14" s="20">
        <v>0</v>
      </c>
    </row>
    <row r="15" spans="2:17" ht="30.75" customHeight="1" x14ac:dyDescent="0.25">
      <c r="B15" s="6" t="s">
        <v>57</v>
      </c>
      <c r="C15" s="19">
        <v>307348</v>
      </c>
      <c r="D15" s="19">
        <v>15112</v>
      </c>
      <c r="E15" s="19">
        <v>15112</v>
      </c>
      <c r="F15" s="19">
        <v>0</v>
      </c>
      <c r="G15" s="19">
        <v>49741</v>
      </c>
      <c r="H15" s="19">
        <v>49741</v>
      </c>
      <c r="I15" s="19">
        <v>0</v>
      </c>
      <c r="J15" s="19">
        <v>0</v>
      </c>
      <c r="K15" s="19">
        <v>0</v>
      </c>
      <c r="L15" s="19">
        <v>0</v>
      </c>
      <c r="M15" s="19">
        <v>0</v>
      </c>
      <c r="N15" s="19">
        <v>18234</v>
      </c>
      <c r="O15" s="19">
        <v>0</v>
      </c>
      <c r="P15" s="19">
        <v>1863</v>
      </c>
      <c r="Q15" s="20">
        <v>289088</v>
      </c>
    </row>
    <row r="16" spans="2:17" ht="30.75" customHeight="1" x14ac:dyDescent="0.25">
      <c r="B16" s="6" t="s">
        <v>58</v>
      </c>
      <c r="C16" s="19">
        <v>0</v>
      </c>
      <c r="D16" s="19">
        <v>0</v>
      </c>
      <c r="E16" s="19">
        <v>0</v>
      </c>
      <c r="F16" s="19">
        <v>0</v>
      </c>
      <c r="G16" s="19">
        <v>0</v>
      </c>
      <c r="H16" s="19">
        <v>0</v>
      </c>
      <c r="I16" s="19">
        <v>0</v>
      </c>
      <c r="J16" s="19">
        <v>0</v>
      </c>
      <c r="K16" s="19">
        <v>0</v>
      </c>
      <c r="L16" s="19">
        <v>0</v>
      </c>
      <c r="M16" s="19">
        <v>0</v>
      </c>
      <c r="N16" s="19">
        <v>0</v>
      </c>
      <c r="O16" s="19">
        <v>0</v>
      </c>
      <c r="P16" s="19">
        <v>0</v>
      </c>
      <c r="Q16" s="20">
        <v>0</v>
      </c>
    </row>
    <row r="17" spans="2:17" ht="30.75" customHeight="1" x14ac:dyDescent="0.25">
      <c r="B17" s="6" t="s">
        <v>59</v>
      </c>
      <c r="C17" s="19">
        <v>0</v>
      </c>
      <c r="D17" s="19">
        <v>0</v>
      </c>
      <c r="E17" s="19">
        <v>0</v>
      </c>
      <c r="F17" s="19">
        <v>0</v>
      </c>
      <c r="G17" s="19">
        <v>0</v>
      </c>
      <c r="H17" s="19">
        <v>0</v>
      </c>
      <c r="I17" s="19">
        <v>0</v>
      </c>
      <c r="J17" s="19">
        <v>0</v>
      </c>
      <c r="K17" s="19">
        <v>0</v>
      </c>
      <c r="L17" s="19">
        <v>0</v>
      </c>
      <c r="M17" s="19">
        <v>0</v>
      </c>
      <c r="N17" s="19">
        <v>0</v>
      </c>
      <c r="O17" s="19">
        <v>0</v>
      </c>
      <c r="P17" s="19">
        <v>0</v>
      </c>
      <c r="Q17" s="20">
        <v>0</v>
      </c>
    </row>
    <row r="18" spans="2:17" ht="30.75" customHeight="1" x14ac:dyDescent="0.25">
      <c r="B18" s="6" t="s">
        <v>133</v>
      </c>
      <c r="C18" s="19">
        <v>0</v>
      </c>
      <c r="D18" s="19">
        <v>0</v>
      </c>
      <c r="E18" s="19">
        <v>0</v>
      </c>
      <c r="F18" s="19">
        <v>0</v>
      </c>
      <c r="G18" s="19">
        <v>0</v>
      </c>
      <c r="H18" s="19">
        <v>0</v>
      </c>
      <c r="I18" s="19">
        <v>0</v>
      </c>
      <c r="J18" s="19">
        <v>0</v>
      </c>
      <c r="K18" s="19">
        <v>0</v>
      </c>
      <c r="L18" s="19">
        <v>0</v>
      </c>
      <c r="M18" s="19">
        <v>0</v>
      </c>
      <c r="N18" s="19">
        <v>0</v>
      </c>
      <c r="O18" s="19">
        <v>0</v>
      </c>
      <c r="P18" s="19">
        <v>0</v>
      </c>
      <c r="Q18" s="20">
        <v>0</v>
      </c>
    </row>
    <row r="19" spans="2:17" ht="30.75" customHeight="1" x14ac:dyDescent="0.25">
      <c r="B19" s="6" t="s">
        <v>267</v>
      </c>
      <c r="C19" s="19">
        <v>0</v>
      </c>
      <c r="D19" s="19">
        <v>0</v>
      </c>
      <c r="E19" s="19">
        <v>0</v>
      </c>
      <c r="F19" s="19">
        <v>0</v>
      </c>
      <c r="G19" s="19">
        <v>0</v>
      </c>
      <c r="H19" s="19">
        <v>0</v>
      </c>
      <c r="I19" s="19">
        <v>0</v>
      </c>
      <c r="J19" s="19">
        <v>0</v>
      </c>
      <c r="K19" s="19">
        <v>0</v>
      </c>
      <c r="L19" s="19">
        <v>0</v>
      </c>
      <c r="M19" s="19">
        <v>0</v>
      </c>
      <c r="N19" s="19">
        <v>0</v>
      </c>
      <c r="O19" s="19">
        <v>0</v>
      </c>
      <c r="P19" s="19">
        <v>0</v>
      </c>
      <c r="Q19" s="20">
        <v>0</v>
      </c>
    </row>
    <row r="20" spans="2:17" ht="30.75" customHeight="1" x14ac:dyDescent="0.25">
      <c r="B20" s="6" t="s">
        <v>138</v>
      </c>
      <c r="C20" s="19">
        <v>4175496</v>
      </c>
      <c r="D20" s="19">
        <v>576773</v>
      </c>
      <c r="E20" s="19">
        <v>576773</v>
      </c>
      <c r="F20" s="19">
        <v>0</v>
      </c>
      <c r="G20" s="19">
        <v>845007</v>
      </c>
      <c r="H20" s="19">
        <v>871844</v>
      </c>
      <c r="I20" s="19">
        <v>0</v>
      </c>
      <c r="J20" s="19">
        <v>0</v>
      </c>
      <c r="K20" s="19">
        <v>0</v>
      </c>
      <c r="L20" s="19">
        <v>66338</v>
      </c>
      <c r="M20" s="19">
        <v>236618</v>
      </c>
      <c r="N20" s="19">
        <v>589999</v>
      </c>
      <c r="O20" s="19">
        <v>0</v>
      </c>
      <c r="P20" s="19">
        <v>0</v>
      </c>
      <c r="Q20" s="20">
        <v>4167467</v>
      </c>
    </row>
    <row r="21" spans="2:17" ht="30.75" customHeight="1" x14ac:dyDescent="0.25">
      <c r="B21" s="6" t="s">
        <v>35</v>
      </c>
      <c r="C21" s="19">
        <v>163039</v>
      </c>
      <c r="D21" s="19">
        <v>3606</v>
      </c>
      <c r="E21" s="19">
        <v>3606</v>
      </c>
      <c r="F21" s="19">
        <v>0</v>
      </c>
      <c r="G21" s="19">
        <v>20706</v>
      </c>
      <c r="H21" s="19">
        <v>20706</v>
      </c>
      <c r="I21" s="19">
        <v>0</v>
      </c>
      <c r="J21" s="19">
        <v>0</v>
      </c>
      <c r="K21" s="19">
        <v>0</v>
      </c>
      <c r="L21" s="19">
        <v>0</v>
      </c>
      <c r="M21" s="19">
        <v>1061</v>
      </c>
      <c r="N21" s="19">
        <v>7436</v>
      </c>
      <c r="O21" s="19">
        <v>0</v>
      </c>
      <c r="P21" s="19">
        <v>0</v>
      </c>
      <c r="Q21" s="20">
        <v>152315</v>
      </c>
    </row>
    <row r="22" spans="2:17" ht="30.75" customHeight="1" x14ac:dyDescent="0.25">
      <c r="B22" s="183" t="s">
        <v>198</v>
      </c>
      <c r="C22" s="19">
        <v>344271</v>
      </c>
      <c r="D22" s="19">
        <v>7487</v>
      </c>
      <c r="E22" s="19">
        <v>7487</v>
      </c>
      <c r="F22" s="19">
        <v>-1972</v>
      </c>
      <c r="G22" s="19">
        <v>29779</v>
      </c>
      <c r="H22" s="19">
        <v>29779</v>
      </c>
      <c r="I22" s="19">
        <v>0</v>
      </c>
      <c r="J22" s="19">
        <v>0</v>
      </c>
      <c r="K22" s="19">
        <v>0</v>
      </c>
      <c r="L22" s="19">
        <v>0</v>
      </c>
      <c r="M22" s="19">
        <v>966</v>
      </c>
      <c r="N22" s="19">
        <v>841</v>
      </c>
      <c r="O22" s="19">
        <v>0</v>
      </c>
      <c r="P22" s="19">
        <v>-2647</v>
      </c>
      <c r="Q22" s="20">
        <v>322529</v>
      </c>
    </row>
    <row r="23" spans="2:17" ht="30.75" customHeight="1" x14ac:dyDescent="0.25">
      <c r="B23" s="6" t="s">
        <v>60</v>
      </c>
      <c r="C23" s="19">
        <v>6363955</v>
      </c>
      <c r="D23" s="19">
        <v>415612</v>
      </c>
      <c r="E23" s="19">
        <v>415612</v>
      </c>
      <c r="F23" s="19">
        <v>0</v>
      </c>
      <c r="G23" s="19">
        <v>504700</v>
      </c>
      <c r="H23" s="19">
        <v>35441</v>
      </c>
      <c r="I23" s="19">
        <v>428548</v>
      </c>
      <c r="J23" s="19">
        <v>0</v>
      </c>
      <c r="K23" s="19">
        <v>0</v>
      </c>
      <c r="L23" s="19">
        <v>0</v>
      </c>
      <c r="M23" s="19">
        <v>0</v>
      </c>
      <c r="N23" s="19">
        <v>385338</v>
      </c>
      <c r="O23" s="19">
        <v>16190</v>
      </c>
      <c r="P23" s="19">
        <v>0</v>
      </c>
      <c r="Q23" s="20">
        <v>6684726</v>
      </c>
    </row>
    <row r="24" spans="2:17" ht="30.75" customHeight="1" x14ac:dyDescent="0.25">
      <c r="B24" s="6" t="s">
        <v>61</v>
      </c>
      <c r="C24" s="19">
        <v>189283</v>
      </c>
      <c r="D24" s="19">
        <v>43278</v>
      </c>
      <c r="E24" s="19">
        <v>43278</v>
      </c>
      <c r="F24" s="19">
        <v>0</v>
      </c>
      <c r="G24" s="19">
        <v>0</v>
      </c>
      <c r="H24" s="19">
        <v>0</v>
      </c>
      <c r="I24" s="19">
        <v>0</v>
      </c>
      <c r="J24" s="19">
        <v>0</v>
      </c>
      <c r="K24" s="19">
        <v>0</v>
      </c>
      <c r="L24" s="19">
        <v>0</v>
      </c>
      <c r="M24" s="19">
        <v>0</v>
      </c>
      <c r="N24" s="19">
        <v>0</v>
      </c>
      <c r="O24" s="19">
        <v>0</v>
      </c>
      <c r="P24" s="19">
        <v>0</v>
      </c>
      <c r="Q24" s="20">
        <v>232561</v>
      </c>
    </row>
    <row r="25" spans="2:17" ht="30.75" customHeight="1" x14ac:dyDescent="0.25">
      <c r="B25" s="6" t="s">
        <v>136</v>
      </c>
      <c r="C25" s="19">
        <v>0</v>
      </c>
      <c r="D25" s="19">
        <v>0</v>
      </c>
      <c r="E25" s="19">
        <v>0</v>
      </c>
      <c r="F25" s="19">
        <v>0</v>
      </c>
      <c r="G25" s="19">
        <v>0</v>
      </c>
      <c r="H25" s="19">
        <v>0</v>
      </c>
      <c r="I25" s="19">
        <v>0</v>
      </c>
      <c r="J25" s="19">
        <v>0</v>
      </c>
      <c r="K25" s="19">
        <v>0</v>
      </c>
      <c r="L25" s="19">
        <v>0</v>
      </c>
      <c r="M25" s="19">
        <v>0</v>
      </c>
      <c r="N25" s="19">
        <v>0</v>
      </c>
      <c r="O25" s="19">
        <v>0</v>
      </c>
      <c r="P25" s="19">
        <v>0</v>
      </c>
      <c r="Q25" s="20">
        <v>0</v>
      </c>
    </row>
    <row r="26" spans="2:17" ht="30.75" customHeight="1" x14ac:dyDescent="0.25">
      <c r="B26" s="6" t="s">
        <v>137</v>
      </c>
      <c r="C26" s="19">
        <v>0</v>
      </c>
      <c r="D26" s="19">
        <v>0</v>
      </c>
      <c r="E26" s="19">
        <v>0</v>
      </c>
      <c r="F26" s="19">
        <v>0</v>
      </c>
      <c r="G26" s="19">
        <v>0</v>
      </c>
      <c r="H26" s="19">
        <v>0</v>
      </c>
      <c r="I26" s="19">
        <v>0</v>
      </c>
      <c r="J26" s="19">
        <v>0</v>
      </c>
      <c r="K26" s="19">
        <v>0</v>
      </c>
      <c r="L26" s="19">
        <v>0</v>
      </c>
      <c r="M26" s="19">
        <v>0</v>
      </c>
      <c r="N26" s="19">
        <v>0</v>
      </c>
      <c r="O26" s="19">
        <v>0</v>
      </c>
      <c r="P26" s="19">
        <v>0</v>
      </c>
      <c r="Q26" s="20">
        <v>0</v>
      </c>
    </row>
    <row r="27" spans="2:17" ht="30.75" customHeight="1" x14ac:dyDescent="0.25">
      <c r="B27" s="6" t="s">
        <v>154</v>
      </c>
      <c r="C27" s="19">
        <v>4856628</v>
      </c>
      <c r="D27" s="19">
        <v>337296</v>
      </c>
      <c r="E27" s="19">
        <v>337296</v>
      </c>
      <c r="F27" s="19">
        <v>0</v>
      </c>
      <c r="G27" s="19">
        <v>61525</v>
      </c>
      <c r="H27" s="19">
        <v>929019</v>
      </c>
      <c r="I27" s="19">
        <v>0</v>
      </c>
      <c r="J27" s="19">
        <v>0</v>
      </c>
      <c r="K27" s="19">
        <v>0</v>
      </c>
      <c r="L27" s="19">
        <v>66777</v>
      </c>
      <c r="M27" s="19">
        <v>141029</v>
      </c>
      <c r="N27" s="19">
        <v>639765</v>
      </c>
      <c r="O27" s="19">
        <v>0</v>
      </c>
      <c r="P27" s="19">
        <v>0</v>
      </c>
      <c r="Q27" s="20">
        <v>4696864</v>
      </c>
    </row>
    <row r="28" spans="2:17" ht="30.75" customHeight="1" x14ac:dyDescent="0.25">
      <c r="B28" s="6" t="s">
        <v>38</v>
      </c>
      <c r="C28" s="19">
        <v>0</v>
      </c>
      <c r="D28" s="19">
        <v>0</v>
      </c>
      <c r="E28" s="19">
        <v>0</v>
      </c>
      <c r="F28" s="19">
        <v>0</v>
      </c>
      <c r="G28" s="19">
        <v>0</v>
      </c>
      <c r="H28" s="19">
        <v>0</v>
      </c>
      <c r="I28" s="19">
        <v>0</v>
      </c>
      <c r="J28" s="19">
        <v>0</v>
      </c>
      <c r="K28" s="19">
        <v>0</v>
      </c>
      <c r="L28" s="19">
        <v>0</v>
      </c>
      <c r="M28" s="19">
        <v>0</v>
      </c>
      <c r="N28" s="19">
        <v>0</v>
      </c>
      <c r="O28" s="19">
        <v>0</v>
      </c>
      <c r="P28" s="19">
        <v>0</v>
      </c>
      <c r="Q28" s="20">
        <v>0</v>
      </c>
    </row>
    <row r="29" spans="2:17" ht="30.75" customHeight="1" x14ac:dyDescent="0.25">
      <c r="B29" s="6" t="s">
        <v>62</v>
      </c>
      <c r="C29" s="19">
        <v>15884</v>
      </c>
      <c r="D29" s="19">
        <v>63620</v>
      </c>
      <c r="E29" s="19">
        <v>63620</v>
      </c>
      <c r="F29" s="19">
        <v>0</v>
      </c>
      <c r="G29" s="19">
        <v>5697</v>
      </c>
      <c r="H29" s="19">
        <v>7697</v>
      </c>
      <c r="I29" s="19">
        <v>0</v>
      </c>
      <c r="J29" s="19">
        <v>0</v>
      </c>
      <c r="K29" s="19">
        <v>0</v>
      </c>
      <c r="L29" s="19">
        <v>0</v>
      </c>
      <c r="M29" s="19">
        <v>10030</v>
      </c>
      <c r="N29" s="19">
        <v>8669</v>
      </c>
      <c r="O29" s="19">
        <v>0</v>
      </c>
      <c r="P29" s="19">
        <v>0</v>
      </c>
      <c r="Q29" s="20">
        <v>70446</v>
      </c>
    </row>
    <row r="30" spans="2:17" ht="30.75" customHeight="1" x14ac:dyDescent="0.25">
      <c r="B30" s="6" t="s">
        <v>63</v>
      </c>
      <c r="C30" s="19">
        <v>0</v>
      </c>
      <c r="D30" s="19">
        <v>0</v>
      </c>
      <c r="E30" s="19">
        <v>0</v>
      </c>
      <c r="F30" s="19">
        <v>0</v>
      </c>
      <c r="G30" s="19">
        <v>0</v>
      </c>
      <c r="H30" s="19">
        <v>0</v>
      </c>
      <c r="I30" s="19">
        <v>0</v>
      </c>
      <c r="J30" s="19">
        <v>0</v>
      </c>
      <c r="K30" s="19">
        <v>0</v>
      </c>
      <c r="L30" s="19">
        <v>0</v>
      </c>
      <c r="M30" s="19">
        <v>0</v>
      </c>
      <c r="N30" s="19">
        <v>0</v>
      </c>
      <c r="O30" s="19">
        <v>0</v>
      </c>
      <c r="P30" s="19">
        <v>0</v>
      </c>
      <c r="Q30" s="20">
        <v>0</v>
      </c>
    </row>
    <row r="31" spans="2:17" ht="30.75" customHeight="1" x14ac:dyDescent="0.25">
      <c r="B31" s="6" t="s">
        <v>64</v>
      </c>
      <c r="C31" s="19">
        <v>867854</v>
      </c>
      <c r="D31" s="19">
        <v>28053</v>
      </c>
      <c r="E31" s="19">
        <v>28053</v>
      </c>
      <c r="F31" s="19">
        <v>0</v>
      </c>
      <c r="G31" s="19">
        <v>69757</v>
      </c>
      <c r="H31" s="19">
        <v>43286</v>
      </c>
      <c r="I31" s="19">
        <v>28971</v>
      </c>
      <c r="J31" s="19">
        <v>0</v>
      </c>
      <c r="K31" s="19">
        <v>0</v>
      </c>
      <c r="L31" s="19">
        <v>0</v>
      </c>
      <c r="M31" s="19">
        <v>0</v>
      </c>
      <c r="N31" s="19">
        <v>72183</v>
      </c>
      <c r="O31" s="19">
        <v>0</v>
      </c>
      <c r="P31" s="19">
        <v>0</v>
      </c>
      <c r="Q31" s="20">
        <v>895832</v>
      </c>
    </row>
    <row r="32" spans="2:17" ht="30.75" customHeight="1" x14ac:dyDescent="0.25">
      <c r="B32" s="58" t="s">
        <v>45</v>
      </c>
      <c r="C32" s="59">
        <f t="shared" ref="C32:Q32" si="0">SUM(C6:C31)</f>
        <v>19745093</v>
      </c>
      <c r="D32" s="59">
        <f t="shared" si="0"/>
        <v>1881499</v>
      </c>
      <c r="E32" s="59">
        <f t="shared" si="0"/>
        <v>1881499</v>
      </c>
      <c r="F32" s="59">
        <f t="shared" si="0"/>
        <v>-1972</v>
      </c>
      <c r="G32" s="59">
        <f t="shared" si="0"/>
        <v>2133124</v>
      </c>
      <c r="H32" s="59">
        <f t="shared" si="0"/>
        <v>2305800</v>
      </c>
      <c r="I32" s="59">
        <f t="shared" si="0"/>
        <v>578760</v>
      </c>
      <c r="J32" s="59">
        <f t="shared" si="0"/>
        <v>106685</v>
      </c>
      <c r="K32" s="59">
        <f t="shared" si="0"/>
        <v>0</v>
      </c>
      <c r="L32" s="59">
        <f t="shared" si="0"/>
        <v>150161</v>
      </c>
      <c r="M32" s="59">
        <f t="shared" si="0"/>
        <v>417335</v>
      </c>
      <c r="N32" s="59">
        <f t="shared" si="0"/>
        <v>1966110</v>
      </c>
      <c r="O32" s="59">
        <f t="shared" si="0"/>
        <v>16190</v>
      </c>
      <c r="P32" s="59">
        <f t="shared" si="0"/>
        <v>-784</v>
      </c>
      <c r="Q32" s="59">
        <f t="shared" si="0"/>
        <v>20016581</v>
      </c>
    </row>
    <row r="33" spans="2:17" ht="30.75" customHeight="1" x14ac:dyDescent="0.25">
      <c r="B33" s="264" t="s">
        <v>46</v>
      </c>
      <c r="C33" s="265"/>
      <c r="D33" s="265"/>
      <c r="E33" s="265"/>
      <c r="F33" s="265"/>
      <c r="G33" s="265"/>
      <c r="H33" s="265"/>
      <c r="I33" s="265"/>
      <c r="J33" s="265"/>
      <c r="K33" s="265"/>
      <c r="L33" s="265"/>
      <c r="M33" s="265"/>
      <c r="N33" s="265"/>
      <c r="O33" s="265"/>
      <c r="P33" s="265"/>
      <c r="Q33" s="266"/>
    </row>
    <row r="34" spans="2:17" ht="30.75" customHeight="1" x14ac:dyDescent="0.25">
      <c r="B34" s="6" t="s">
        <v>47</v>
      </c>
      <c r="C34" s="19">
        <v>0</v>
      </c>
      <c r="D34" s="19">
        <v>0</v>
      </c>
      <c r="E34" s="19">
        <v>0</v>
      </c>
      <c r="F34" s="19">
        <v>0</v>
      </c>
      <c r="G34" s="19">
        <v>0</v>
      </c>
      <c r="H34" s="19">
        <v>0</v>
      </c>
      <c r="I34" s="19">
        <v>0</v>
      </c>
      <c r="J34" s="19">
        <v>0</v>
      </c>
      <c r="K34" s="19">
        <v>0</v>
      </c>
      <c r="L34" s="19">
        <v>0</v>
      </c>
      <c r="M34" s="19">
        <v>0</v>
      </c>
      <c r="N34" s="19">
        <v>0</v>
      </c>
      <c r="O34" s="19">
        <v>0</v>
      </c>
      <c r="P34" s="19">
        <v>0</v>
      </c>
      <c r="Q34" s="19">
        <v>0</v>
      </c>
    </row>
    <row r="35" spans="2:17" ht="30.75" customHeight="1" x14ac:dyDescent="0.25">
      <c r="B35" s="6" t="s">
        <v>79</v>
      </c>
      <c r="C35" s="19">
        <v>0</v>
      </c>
      <c r="D35" s="19">
        <v>0</v>
      </c>
      <c r="E35" s="19">
        <v>0</v>
      </c>
      <c r="F35" s="19">
        <v>0</v>
      </c>
      <c r="G35" s="19">
        <v>0</v>
      </c>
      <c r="H35" s="19">
        <v>0</v>
      </c>
      <c r="I35" s="19">
        <v>0</v>
      </c>
      <c r="J35" s="19">
        <v>0</v>
      </c>
      <c r="K35" s="19">
        <v>0</v>
      </c>
      <c r="L35" s="19">
        <v>0</v>
      </c>
      <c r="M35" s="19">
        <v>0</v>
      </c>
      <c r="N35" s="19">
        <v>0</v>
      </c>
      <c r="O35" s="19">
        <v>0</v>
      </c>
      <c r="P35" s="19">
        <v>0</v>
      </c>
      <c r="Q35" s="19">
        <v>0</v>
      </c>
    </row>
    <row r="36" spans="2:17" ht="30.75" customHeight="1" x14ac:dyDescent="0.25">
      <c r="B36" s="6" t="s">
        <v>48</v>
      </c>
      <c r="C36" s="19">
        <v>0</v>
      </c>
      <c r="D36" s="19">
        <v>0</v>
      </c>
      <c r="E36" s="19">
        <v>0</v>
      </c>
      <c r="F36" s="19">
        <v>0</v>
      </c>
      <c r="G36" s="19">
        <v>0</v>
      </c>
      <c r="H36" s="19">
        <v>0</v>
      </c>
      <c r="I36" s="19">
        <v>0</v>
      </c>
      <c r="J36" s="19">
        <v>0</v>
      </c>
      <c r="K36" s="19">
        <v>0</v>
      </c>
      <c r="L36" s="19">
        <v>0</v>
      </c>
      <c r="M36" s="19">
        <v>0</v>
      </c>
      <c r="N36" s="19">
        <v>0</v>
      </c>
      <c r="O36" s="19">
        <v>0</v>
      </c>
      <c r="P36" s="19">
        <v>0</v>
      </c>
      <c r="Q36" s="19">
        <v>0</v>
      </c>
    </row>
    <row r="37" spans="2:17" ht="30.75" customHeight="1" x14ac:dyDescent="0.25">
      <c r="B37" s="58" t="s">
        <v>45</v>
      </c>
      <c r="C37" s="59">
        <f>SUM(C34:C36)</f>
        <v>0</v>
      </c>
      <c r="D37" s="59">
        <f t="shared" ref="D37:Q37" si="1">SUM(D34:D36)</f>
        <v>0</v>
      </c>
      <c r="E37" s="59">
        <f t="shared" si="1"/>
        <v>0</v>
      </c>
      <c r="F37" s="59">
        <f t="shared" si="1"/>
        <v>0</v>
      </c>
      <c r="G37" s="59">
        <f t="shared" si="1"/>
        <v>0</v>
      </c>
      <c r="H37" s="59">
        <f t="shared" si="1"/>
        <v>0</v>
      </c>
      <c r="I37" s="59">
        <f t="shared" si="1"/>
        <v>0</v>
      </c>
      <c r="J37" s="59">
        <f t="shared" si="1"/>
        <v>0</v>
      </c>
      <c r="K37" s="59">
        <f t="shared" si="1"/>
        <v>0</v>
      </c>
      <c r="L37" s="59">
        <f t="shared" si="1"/>
        <v>0</v>
      </c>
      <c r="M37" s="59">
        <f t="shared" si="1"/>
        <v>0</v>
      </c>
      <c r="N37" s="59">
        <f t="shared" si="1"/>
        <v>0</v>
      </c>
      <c r="O37" s="59">
        <f t="shared" si="1"/>
        <v>0</v>
      </c>
      <c r="P37" s="59">
        <f t="shared" si="1"/>
        <v>0</v>
      </c>
      <c r="Q37" s="59">
        <f t="shared" si="1"/>
        <v>0</v>
      </c>
    </row>
    <row r="38" spans="2:17" ht="14.4" x14ac:dyDescent="0.3">
      <c r="B38" s="268"/>
      <c r="C38" s="268"/>
      <c r="D38" s="268"/>
      <c r="E38" s="268"/>
      <c r="F38" s="268"/>
      <c r="G38" s="268"/>
      <c r="H38" s="268"/>
      <c r="I38" s="268"/>
      <c r="J38" s="268"/>
      <c r="K38" s="268"/>
      <c r="L38" s="268"/>
      <c r="M38" s="268"/>
      <c r="N38" s="268"/>
      <c r="O38" s="268"/>
      <c r="P38" s="268"/>
      <c r="Q38" s="268"/>
    </row>
    <row r="39" spans="2:17" x14ac:dyDescent="0.25">
      <c r="Q39" s="184"/>
    </row>
    <row r="40" spans="2:17" x14ac:dyDescent="0.25">
      <c r="C40" s="16"/>
      <c r="D40" s="16"/>
      <c r="E40" s="16"/>
      <c r="F40" s="16"/>
      <c r="G40" s="16"/>
      <c r="H40" s="16"/>
      <c r="I40" s="16"/>
      <c r="J40" s="16"/>
      <c r="K40" s="16"/>
      <c r="L40" s="16"/>
      <c r="M40" s="16"/>
      <c r="N40" s="16"/>
      <c r="O40" s="16"/>
      <c r="P40" s="16"/>
      <c r="Q40" s="16"/>
    </row>
    <row r="43" spans="2:17" x14ac:dyDescent="0.25">
      <c r="Q43" s="186"/>
    </row>
  </sheetData>
  <sheetProtection algorithmName="SHA-512" hashValue="RdxsoaTzRwAUYorrkCHtC7jX9AbnFPqAlTu649t0VG1VjMsx51CxK/q8uUz/TiVfMa/FVuo+sZ3iwEhFXuP5yg==" saltValue="z7Pl8B+9sNFXxRaO/rR+oA==" spinCount="100000" sheet="1" objects="1" scenarios="1"/>
  <mergeCells count="4">
    <mergeCell ref="B3:Q3"/>
    <mergeCell ref="B5:Q5"/>
    <mergeCell ref="B33:Q33"/>
    <mergeCell ref="B38:Q38"/>
  </mergeCells>
  <pageMargins left="0.7" right="0.7" top="0.75" bottom="0.75" header="0.3" footer="0.3"/>
  <pageSetup paperSize="9" scale="3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pageSetUpPr fitToPage="1"/>
  </sheetPr>
  <dimension ref="B2:Q38"/>
  <sheetViews>
    <sheetView showGridLines="0" zoomScale="80" zoomScaleNormal="80" workbookViewId="0">
      <selection activeCell="E17" sqref="E17"/>
    </sheetView>
  </sheetViews>
  <sheetFormatPr defaultColWidth="15.6640625" defaultRowHeight="13.8" x14ac:dyDescent="0.25"/>
  <cols>
    <col min="1" max="1" width="15.6640625" style="4"/>
    <col min="2" max="2" width="44.6640625" style="4" customWidth="1"/>
    <col min="3" max="16" width="20.33203125" style="4" customWidth="1"/>
    <col min="17" max="17" width="20.33203125" style="8" customWidth="1"/>
    <col min="18" max="16384" width="15.6640625" style="4"/>
  </cols>
  <sheetData>
    <row r="2" spans="2:17" ht="8.25" customHeight="1" x14ac:dyDescent="0.25"/>
    <row r="3" spans="2:17" ht="26.25" customHeight="1" x14ac:dyDescent="0.25">
      <c r="B3" s="272" t="s">
        <v>300</v>
      </c>
      <c r="C3" s="272"/>
      <c r="D3" s="272"/>
      <c r="E3" s="272"/>
      <c r="F3" s="272"/>
      <c r="G3" s="272"/>
      <c r="H3" s="272"/>
      <c r="I3" s="272"/>
      <c r="J3" s="272"/>
      <c r="K3" s="272"/>
      <c r="L3" s="272"/>
      <c r="M3" s="272"/>
      <c r="N3" s="272"/>
      <c r="O3" s="272"/>
      <c r="P3" s="272"/>
      <c r="Q3" s="272"/>
    </row>
    <row r="4" spans="2:17" s="15" customFormat="1" ht="27.6" x14ac:dyDescent="0.25">
      <c r="B4" s="64" t="s">
        <v>0</v>
      </c>
      <c r="C4" s="66" t="s">
        <v>66</v>
      </c>
      <c r="D4" s="66" t="s">
        <v>67</v>
      </c>
      <c r="E4" s="66" t="s">
        <v>68</v>
      </c>
      <c r="F4" s="66" t="s">
        <v>69</v>
      </c>
      <c r="G4" s="66" t="s">
        <v>70</v>
      </c>
      <c r="H4" s="66" t="s">
        <v>87</v>
      </c>
      <c r="I4" s="189" t="s">
        <v>71</v>
      </c>
      <c r="J4" s="66" t="s">
        <v>72</v>
      </c>
      <c r="K4" s="66" t="s">
        <v>73</v>
      </c>
      <c r="L4" s="66" t="s">
        <v>74</v>
      </c>
      <c r="M4" s="66" t="s">
        <v>75</v>
      </c>
      <c r="N4" s="66" t="s">
        <v>2</v>
      </c>
      <c r="O4" s="66" t="s">
        <v>76</v>
      </c>
      <c r="P4" s="66" t="s">
        <v>77</v>
      </c>
      <c r="Q4" s="66" t="s">
        <v>78</v>
      </c>
    </row>
    <row r="5" spans="2:17" ht="33.75" customHeight="1" x14ac:dyDescent="0.25">
      <c r="B5" s="264" t="s">
        <v>16</v>
      </c>
      <c r="C5" s="265"/>
      <c r="D5" s="265"/>
      <c r="E5" s="265"/>
      <c r="F5" s="265"/>
      <c r="G5" s="265"/>
      <c r="H5" s="265"/>
      <c r="I5" s="265"/>
      <c r="J5" s="265"/>
      <c r="K5" s="265"/>
      <c r="L5" s="265"/>
      <c r="M5" s="265"/>
      <c r="N5" s="265"/>
      <c r="O5" s="265"/>
      <c r="P5" s="265"/>
      <c r="Q5" s="266"/>
    </row>
    <row r="6" spans="2:17" ht="27.75" customHeight="1" x14ac:dyDescent="0.25">
      <c r="B6" s="6" t="s">
        <v>51</v>
      </c>
      <c r="C6" s="196">
        <v>0</v>
      </c>
      <c r="D6" s="196">
        <v>0</v>
      </c>
      <c r="E6" s="196">
        <v>0</v>
      </c>
      <c r="F6" s="196">
        <v>0</v>
      </c>
      <c r="G6" s="196">
        <v>0</v>
      </c>
      <c r="H6" s="196">
        <v>0</v>
      </c>
      <c r="I6" s="196">
        <v>0</v>
      </c>
      <c r="J6" s="196">
        <v>0</v>
      </c>
      <c r="K6" s="196">
        <v>0</v>
      </c>
      <c r="L6" s="196">
        <v>0</v>
      </c>
      <c r="M6" s="196">
        <v>0</v>
      </c>
      <c r="N6" s="196">
        <v>0</v>
      </c>
      <c r="O6" s="196">
        <v>0</v>
      </c>
      <c r="P6" s="196">
        <v>0</v>
      </c>
      <c r="Q6" s="197">
        <v>0</v>
      </c>
    </row>
    <row r="7" spans="2:17" ht="27.75" customHeight="1" x14ac:dyDescent="0.25">
      <c r="B7" s="6" t="s">
        <v>144</v>
      </c>
      <c r="C7" s="196">
        <v>0</v>
      </c>
      <c r="D7" s="196">
        <v>0</v>
      </c>
      <c r="E7" s="196">
        <v>0</v>
      </c>
      <c r="F7" s="196">
        <v>0</v>
      </c>
      <c r="G7" s="196">
        <v>0</v>
      </c>
      <c r="H7" s="196">
        <v>0</v>
      </c>
      <c r="I7" s="196">
        <v>0</v>
      </c>
      <c r="J7" s="196">
        <v>0</v>
      </c>
      <c r="K7" s="196">
        <v>0</v>
      </c>
      <c r="L7" s="196">
        <v>0</v>
      </c>
      <c r="M7" s="196">
        <v>0</v>
      </c>
      <c r="N7" s="196">
        <v>0</v>
      </c>
      <c r="O7" s="196">
        <v>0</v>
      </c>
      <c r="P7" s="196">
        <v>0</v>
      </c>
      <c r="Q7" s="197">
        <v>0</v>
      </c>
    </row>
    <row r="8" spans="2:17" ht="27.75" customHeight="1" x14ac:dyDescent="0.25">
      <c r="B8" s="6" t="s">
        <v>153</v>
      </c>
      <c r="C8" s="196">
        <v>0</v>
      </c>
      <c r="D8" s="196">
        <v>0</v>
      </c>
      <c r="E8" s="196">
        <v>0</v>
      </c>
      <c r="F8" s="196">
        <v>0</v>
      </c>
      <c r="G8" s="196">
        <v>0</v>
      </c>
      <c r="H8" s="196">
        <v>0</v>
      </c>
      <c r="I8" s="196">
        <v>0</v>
      </c>
      <c r="J8" s="196">
        <v>0</v>
      </c>
      <c r="K8" s="196">
        <v>0</v>
      </c>
      <c r="L8" s="196">
        <v>0</v>
      </c>
      <c r="M8" s="196">
        <v>0</v>
      </c>
      <c r="N8" s="196">
        <v>0</v>
      </c>
      <c r="O8" s="196">
        <v>0</v>
      </c>
      <c r="P8" s="196">
        <v>0</v>
      </c>
      <c r="Q8" s="197">
        <v>0</v>
      </c>
    </row>
    <row r="9" spans="2:17" ht="27.75" customHeight="1" x14ac:dyDescent="0.25">
      <c r="B9" s="6" t="s">
        <v>52</v>
      </c>
      <c r="C9" s="196">
        <v>0</v>
      </c>
      <c r="D9" s="196">
        <v>0</v>
      </c>
      <c r="E9" s="196">
        <v>0</v>
      </c>
      <c r="F9" s="196">
        <v>0</v>
      </c>
      <c r="G9" s="196">
        <v>0</v>
      </c>
      <c r="H9" s="196">
        <v>0</v>
      </c>
      <c r="I9" s="196">
        <v>0</v>
      </c>
      <c r="J9" s="196">
        <v>0</v>
      </c>
      <c r="K9" s="196">
        <v>0</v>
      </c>
      <c r="L9" s="196">
        <v>0</v>
      </c>
      <c r="M9" s="196">
        <v>0</v>
      </c>
      <c r="N9" s="196">
        <v>0</v>
      </c>
      <c r="O9" s="196">
        <v>0</v>
      </c>
      <c r="P9" s="196">
        <v>0</v>
      </c>
      <c r="Q9" s="197">
        <v>0</v>
      </c>
    </row>
    <row r="10" spans="2:17" ht="27.75" customHeight="1" x14ac:dyDescent="0.25">
      <c r="B10" s="6" t="s">
        <v>53</v>
      </c>
      <c r="C10" s="196">
        <v>0</v>
      </c>
      <c r="D10" s="196">
        <v>0</v>
      </c>
      <c r="E10" s="196">
        <v>0</v>
      </c>
      <c r="F10" s="196">
        <v>0</v>
      </c>
      <c r="G10" s="196">
        <v>0</v>
      </c>
      <c r="H10" s="196">
        <v>0</v>
      </c>
      <c r="I10" s="196">
        <v>0</v>
      </c>
      <c r="J10" s="196">
        <v>0</v>
      </c>
      <c r="K10" s="196">
        <v>0</v>
      </c>
      <c r="L10" s="196">
        <v>0</v>
      </c>
      <c r="M10" s="196">
        <v>0</v>
      </c>
      <c r="N10" s="196">
        <v>0</v>
      </c>
      <c r="O10" s="196">
        <v>0</v>
      </c>
      <c r="P10" s="196">
        <v>0</v>
      </c>
      <c r="Q10" s="197">
        <v>0</v>
      </c>
    </row>
    <row r="11" spans="2:17" ht="27.75" customHeight="1" x14ac:dyDescent="0.25">
      <c r="B11" s="6" t="s">
        <v>22</v>
      </c>
      <c r="C11" s="196">
        <v>0</v>
      </c>
      <c r="D11" s="196">
        <v>0</v>
      </c>
      <c r="E11" s="196">
        <v>0</v>
      </c>
      <c r="F11" s="196">
        <v>0</v>
      </c>
      <c r="G11" s="196">
        <v>0</v>
      </c>
      <c r="H11" s="196">
        <v>0</v>
      </c>
      <c r="I11" s="196">
        <v>0</v>
      </c>
      <c r="J11" s="196">
        <v>0</v>
      </c>
      <c r="K11" s="196">
        <v>0</v>
      </c>
      <c r="L11" s="196">
        <v>0</v>
      </c>
      <c r="M11" s="196">
        <v>0</v>
      </c>
      <c r="N11" s="196">
        <v>0</v>
      </c>
      <c r="O11" s="196">
        <v>0</v>
      </c>
      <c r="P11" s="196">
        <v>0</v>
      </c>
      <c r="Q11" s="197">
        <v>0</v>
      </c>
    </row>
    <row r="12" spans="2:17" ht="27.75" customHeight="1" x14ac:dyDescent="0.25">
      <c r="B12" s="6" t="s">
        <v>54</v>
      </c>
      <c r="C12" s="196">
        <v>0</v>
      </c>
      <c r="D12" s="196">
        <v>0</v>
      </c>
      <c r="E12" s="196">
        <v>0</v>
      </c>
      <c r="F12" s="196">
        <v>0</v>
      </c>
      <c r="G12" s="196">
        <v>0</v>
      </c>
      <c r="H12" s="196">
        <v>0</v>
      </c>
      <c r="I12" s="196">
        <v>0</v>
      </c>
      <c r="J12" s="196">
        <v>0</v>
      </c>
      <c r="K12" s="196">
        <v>0</v>
      </c>
      <c r="L12" s="196">
        <v>0</v>
      </c>
      <c r="M12" s="196">
        <v>0</v>
      </c>
      <c r="N12" s="196">
        <v>0</v>
      </c>
      <c r="O12" s="196">
        <v>0</v>
      </c>
      <c r="P12" s="196">
        <v>0</v>
      </c>
      <c r="Q12" s="197">
        <v>0</v>
      </c>
    </row>
    <row r="13" spans="2:17" ht="27.75" customHeight="1" x14ac:dyDescent="0.25">
      <c r="B13" s="6" t="s">
        <v>55</v>
      </c>
      <c r="C13" s="196">
        <v>0</v>
      </c>
      <c r="D13" s="196">
        <v>0</v>
      </c>
      <c r="E13" s="196">
        <v>0</v>
      </c>
      <c r="F13" s="196">
        <v>0</v>
      </c>
      <c r="G13" s="196">
        <v>0</v>
      </c>
      <c r="H13" s="196">
        <v>0</v>
      </c>
      <c r="I13" s="196">
        <v>0</v>
      </c>
      <c r="J13" s="196">
        <v>0</v>
      </c>
      <c r="K13" s="196">
        <v>0</v>
      </c>
      <c r="L13" s="196">
        <v>0</v>
      </c>
      <c r="M13" s="196">
        <v>0</v>
      </c>
      <c r="N13" s="196">
        <v>0</v>
      </c>
      <c r="O13" s="196">
        <v>0</v>
      </c>
      <c r="P13" s="196">
        <v>0</v>
      </c>
      <c r="Q13" s="197">
        <v>0</v>
      </c>
    </row>
    <row r="14" spans="2:17" ht="27.75" customHeight="1" x14ac:dyDescent="0.25">
      <c r="B14" s="6" t="s">
        <v>56</v>
      </c>
      <c r="C14" s="196">
        <v>0</v>
      </c>
      <c r="D14" s="196">
        <v>0</v>
      </c>
      <c r="E14" s="196">
        <v>0</v>
      </c>
      <c r="F14" s="196">
        <v>0</v>
      </c>
      <c r="G14" s="196">
        <v>0</v>
      </c>
      <c r="H14" s="196">
        <v>0</v>
      </c>
      <c r="I14" s="196">
        <v>0</v>
      </c>
      <c r="J14" s="196">
        <v>0</v>
      </c>
      <c r="K14" s="196">
        <v>0</v>
      </c>
      <c r="L14" s="196">
        <v>0</v>
      </c>
      <c r="M14" s="196">
        <v>0</v>
      </c>
      <c r="N14" s="196">
        <v>0</v>
      </c>
      <c r="O14" s="196">
        <v>0</v>
      </c>
      <c r="P14" s="196">
        <v>0</v>
      </c>
      <c r="Q14" s="197">
        <v>0</v>
      </c>
    </row>
    <row r="15" spans="2:17" ht="27.75" customHeight="1" x14ac:dyDescent="0.25">
      <c r="B15" s="6" t="s">
        <v>57</v>
      </c>
      <c r="C15" s="196">
        <v>0</v>
      </c>
      <c r="D15" s="196">
        <v>0</v>
      </c>
      <c r="E15" s="196">
        <v>0</v>
      </c>
      <c r="F15" s="196">
        <v>0</v>
      </c>
      <c r="G15" s="196">
        <v>0</v>
      </c>
      <c r="H15" s="196">
        <v>0</v>
      </c>
      <c r="I15" s="196">
        <v>0</v>
      </c>
      <c r="J15" s="196">
        <v>0</v>
      </c>
      <c r="K15" s="196">
        <v>0</v>
      </c>
      <c r="L15" s="196">
        <v>0</v>
      </c>
      <c r="M15" s="196">
        <v>0</v>
      </c>
      <c r="N15" s="196">
        <v>0</v>
      </c>
      <c r="O15" s="196">
        <v>0</v>
      </c>
      <c r="P15" s="196">
        <v>0</v>
      </c>
      <c r="Q15" s="197">
        <v>0</v>
      </c>
    </row>
    <row r="16" spans="2:17" ht="27.75" customHeight="1" x14ac:dyDescent="0.25">
      <c r="B16" s="6" t="s">
        <v>58</v>
      </c>
      <c r="C16" s="196">
        <v>0</v>
      </c>
      <c r="D16" s="196">
        <v>0</v>
      </c>
      <c r="E16" s="196">
        <v>0</v>
      </c>
      <c r="F16" s="196">
        <v>0</v>
      </c>
      <c r="G16" s="196">
        <v>0</v>
      </c>
      <c r="H16" s="196">
        <v>0</v>
      </c>
      <c r="I16" s="196">
        <v>0</v>
      </c>
      <c r="J16" s="196">
        <v>0</v>
      </c>
      <c r="K16" s="196">
        <v>0</v>
      </c>
      <c r="L16" s="196">
        <v>0</v>
      </c>
      <c r="M16" s="196">
        <v>0</v>
      </c>
      <c r="N16" s="196">
        <v>0</v>
      </c>
      <c r="O16" s="196">
        <v>0</v>
      </c>
      <c r="P16" s="196">
        <v>0</v>
      </c>
      <c r="Q16" s="197">
        <v>0</v>
      </c>
    </row>
    <row r="17" spans="2:17" ht="27.75" customHeight="1" x14ac:dyDescent="0.25">
      <c r="B17" s="6" t="s">
        <v>59</v>
      </c>
      <c r="C17" s="196">
        <v>0</v>
      </c>
      <c r="D17" s="196">
        <v>0</v>
      </c>
      <c r="E17" s="196">
        <v>0</v>
      </c>
      <c r="F17" s="196">
        <v>0</v>
      </c>
      <c r="G17" s="196">
        <v>0</v>
      </c>
      <c r="H17" s="196">
        <v>0</v>
      </c>
      <c r="I17" s="196">
        <v>0</v>
      </c>
      <c r="J17" s="196">
        <v>0</v>
      </c>
      <c r="K17" s="196">
        <v>0</v>
      </c>
      <c r="L17" s="196">
        <v>0</v>
      </c>
      <c r="M17" s="196">
        <v>0</v>
      </c>
      <c r="N17" s="196">
        <v>0</v>
      </c>
      <c r="O17" s="196">
        <v>0</v>
      </c>
      <c r="P17" s="196">
        <v>0</v>
      </c>
      <c r="Q17" s="197">
        <v>0</v>
      </c>
    </row>
    <row r="18" spans="2:17" ht="27.75" customHeight="1" x14ac:dyDescent="0.25">
      <c r="B18" s="6" t="s">
        <v>133</v>
      </c>
      <c r="C18" s="196">
        <v>0</v>
      </c>
      <c r="D18" s="196">
        <v>0</v>
      </c>
      <c r="E18" s="196">
        <v>0</v>
      </c>
      <c r="F18" s="196">
        <v>0</v>
      </c>
      <c r="G18" s="196">
        <v>0</v>
      </c>
      <c r="H18" s="196">
        <v>0</v>
      </c>
      <c r="I18" s="196">
        <v>0</v>
      </c>
      <c r="J18" s="196">
        <v>0</v>
      </c>
      <c r="K18" s="196">
        <v>0</v>
      </c>
      <c r="L18" s="196">
        <v>0</v>
      </c>
      <c r="M18" s="196">
        <v>0</v>
      </c>
      <c r="N18" s="196">
        <v>0</v>
      </c>
      <c r="O18" s="196">
        <v>0</v>
      </c>
      <c r="P18" s="196">
        <v>0</v>
      </c>
      <c r="Q18" s="197">
        <v>0</v>
      </c>
    </row>
    <row r="19" spans="2:17" ht="27.75" customHeight="1" x14ac:dyDescent="0.25">
      <c r="B19" s="6" t="s">
        <v>267</v>
      </c>
      <c r="C19" s="196"/>
      <c r="D19" s="196"/>
      <c r="E19" s="196"/>
      <c r="F19" s="196"/>
      <c r="G19" s="196"/>
      <c r="H19" s="196"/>
      <c r="I19" s="196"/>
      <c r="J19" s="196"/>
      <c r="K19" s="196"/>
      <c r="L19" s="196"/>
      <c r="M19" s="196"/>
      <c r="N19" s="196"/>
      <c r="O19" s="196"/>
      <c r="P19" s="196"/>
      <c r="Q19" s="197"/>
    </row>
    <row r="20" spans="2:17" ht="27.75" customHeight="1" x14ac:dyDescent="0.25">
      <c r="B20" s="6" t="s">
        <v>138</v>
      </c>
      <c r="C20" s="196">
        <v>0</v>
      </c>
      <c r="D20" s="196">
        <v>0</v>
      </c>
      <c r="E20" s="196">
        <v>0</v>
      </c>
      <c r="F20" s="196">
        <v>0</v>
      </c>
      <c r="G20" s="196">
        <v>0</v>
      </c>
      <c r="H20" s="196">
        <v>0</v>
      </c>
      <c r="I20" s="196">
        <v>0</v>
      </c>
      <c r="J20" s="196">
        <v>0</v>
      </c>
      <c r="K20" s="196">
        <v>0</v>
      </c>
      <c r="L20" s="196">
        <v>0</v>
      </c>
      <c r="M20" s="196">
        <v>0</v>
      </c>
      <c r="N20" s="196">
        <v>0</v>
      </c>
      <c r="O20" s="196">
        <v>0</v>
      </c>
      <c r="P20" s="196">
        <v>0</v>
      </c>
      <c r="Q20" s="197">
        <v>0</v>
      </c>
    </row>
    <row r="21" spans="2:17" ht="27.75" customHeight="1" x14ac:dyDescent="0.25">
      <c r="B21" s="6" t="s">
        <v>35</v>
      </c>
      <c r="C21" s="196">
        <v>0</v>
      </c>
      <c r="D21" s="196">
        <v>0</v>
      </c>
      <c r="E21" s="196">
        <v>0</v>
      </c>
      <c r="F21" s="196">
        <v>0</v>
      </c>
      <c r="G21" s="196">
        <v>0</v>
      </c>
      <c r="H21" s="196">
        <v>0</v>
      </c>
      <c r="I21" s="196">
        <v>0</v>
      </c>
      <c r="J21" s="196">
        <v>0</v>
      </c>
      <c r="K21" s="196">
        <v>0</v>
      </c>
      <c r="L21" s="196">
        <v>0</v>
      </c>
      <c r="M21" s="196">
        <v>0</v>
      </c>
      <c r="N21" s="196">
        <v>0</v>
      </c>
      <c r="O21" s="196">
        <v>0</v>
      </c>
      <c r="P21" s="196">
        <v>0</v>
      </c>
      <c r="Q21" s="197">
        <v>0</v>
      </c>
    </row>
    <row r="22" spans="2:17" ht="27.75" customHeight="1" x14ac:dyDescent="0.25">
      <c r="B22" s="183" t="s">
        <v>198</v>
      </c>
      <c r="C22" s="196">
        <v>0</v>
      </c>
      <c r="D22" s="196">
        <v>0</v>
      </c>
      <c r="E22" s="196">
        <v>0</v>
      </c>
      <c r="F22" s="196">
        <v>0</v>
      </c>
      <c r="G22" s="196">
        <v>0</v>
      </c>
      <c r="H22" s="196">
        <v>0</v>
      </c>
      <c r="I22" s="196">
        <v>0</v>
      </c>
      <c r="J22" s="196">
        <v>0</v>
      </c>
      <c r="K22" s="196">
        <v>0</v>
      </c>
      <c r="L22" s="196">
        <v>0</v>
      </c>
      <c r="M22" s="196">
        <v>0</v>
      </c>
      <c r="N22" s="196">
        <v>0</v>
      </c>
      <c r="O22" s="196">
        <v>0</v>
      </c>
      <c r="P22" s="196">
        <v>0</v>
      </c>
      <c r="Q22" s="197">
        <v>0</v>
      </c>
    </row>
    <row r="23" spans="2:17" ht="27.75" customHeight="1" x14ac:dyDescent="0.25">
      <c r="B23" s="6" t="s">
        <v>60</v>
      </c>
      <c r="C23" s="196">
        <v>0</v>
      </c>
      <c r="D23" s="196">
        <v>0</v>
      </c>
      <c r="E23" s="196">
        <v>0</v>
      </c>
      <c r="F23" s="196">
        <v>0</v>
      </c>
      <c r="G23" s="196">
        <v>0</v>
      </c>
      <c r="H23" s="196">
        <v>0</v>
      </c>
      <c r="I23" s="196">
        <v>0</v>
      </c>
      <c r="J23" s="196">
        <v>0</v>
      </c>
      <c r="K23" s="196">
        <v>0</v>
      </c>
      <c r="L23" s="196">
        <v>0</v>
      </c>
      <c r="M23" s="196">
        <v>0</v>
      </c>
      <c r="N23" s="196">
        <v>0</v>
      </c>
      <c r="O23" s="196">
        <v>0</v>
      </c>
      <c r="P23" s="196">
        <v>0</v>
      </c>
      <c r="Q23" s="197">
        <v>0</v>
      </c>
    </row>
    <row r="24" spans="2:17" ht="27.75" customHeight="1" x14ac:dyDescent="0.25">
      <c r="B24" s="6" t="s">
        <v>61</v>
      </c>
      <c r="C24" s="196">
        <v>0</v>
      </c>
      <c r="D24" s="196">
        <v>0</v>
      </c>
      <c r="E24" s="196">
        <v>0</v>
      </c>
      <c r="F24" s="196">
        <v>0</v>
      </c>
      <c r="G24" s="196">
        <v>0</v>
      </c>
      <c r="H24" s="196">
        <v>0</v>
      </c>
      <c r="I24" s="196">
        <v>0</v>
      </c>
      <c r="J24" s="196">
        <v>0</v>
      </c>
      <c r="K24" s="196">
        <v>0</v>
      </c>
      <c r="L24" s="196">
        <v>0</v>
      </c>
      <c r="M24" s="196">
        <v>0</v>
      </c>
      <c r="N24" s="196">
        <v>0</v>
      </c>
      <c r="O24" s="196">
        <v>0</v>
      </c>
      <c r="P24" s="196">
        <v>0</v>
      </c>
      <c r="Q24" s="197">
        <v>0</v>
      </c>
    </row>
    <row r="25" spans="2:17" ht="27.75" customHeight="1" x14ac:dyDescent="0.25">
      <c r="B25" s="6" t="s">
        <v>136</v>
      </c>
      <c r="C25" s="196">
        <v>0</v>
      </c>
      <c r="D25" s="196">
        <v>0</v>
      </c>
      <c r="E25" s="196">
        <v>0</v>
      </c>
      <c r="F25" s="196">
        <v>0</v>
      </c>
      <c r="G25" s="196">
        <v>0</v>
      </c>
      <c r="H25" s="196">
        <v>0</v>
      </c>
      <c r="I25" s="196">
        <v>0</v>
      </c>
      <c r="J25" s="196">
        <v>0</v>
      </c>
      <c r="K25" s="196">
        <v>0</v>
      </c>
      <c r="L25" s="196">
        <v>0</v>
      </c>
      <c r="M25" s="196">
        <v>0</v>
      </c>
      <c r="N25" s="196">
        <v>0</v>
      </c>
      <c r="O25" s="196">
        <v>0</v>
      </c>
      <c r="P25" s="196">
        <v>0</v>
      </c>
      <c r="Q25" s="197">
        <v>0</v>
      </c>
    </row>
    <row r="26" spans="2:17" ht="27.75" customHeight="1" x14ac:dyDescent="0.25">
      <c r="B26" s="6" t="s">
        <v>137</v>
      </c>
      <c r="C26" s="196">
        <v>0</v>
      </c>
      <c r="D26" s="196">
        <v>0</v>
      </c>
      <c r="E26" s="196">
        <v>0</v>
      </c>
      <c r="F26" s="196">
        <v>0</v>
      </c>
      <c r="G26" s="196">
        <v>0</v>
      </c>
      <c r="H26" s="196">
        <v>0</v>
      </c>
      <c r="I26" s="196">
        <v>0</v>
      </c>
      <c r="J26" s="196">
        <v>0</v>
      </c>
      <c r="K26" s="196">
        <v>0</v>
      </c>
      <c r="L26" s="196">
        <v>0</v>
      </c>
      <c r="M26" s="196">
        <v>0</v>
      </c>
      <c r="N26" s="196">
        <v>0</v>
      </c>
      <c r="O26" s="196">
        <v>0</v>
      </c>
      <c r="P26" s="196">
        <v>0</v>
      </c>
      <c r="Q26" s="197">
        <v>0</v>
      </c>
    </row>
    <row r="27" spans="2:17" ht="27.75" customHeight="1" x14ac:dyDescent="0.25">
      <c r="B27" s="6" t="s">
        <v>154</v>
      </c>
      <c r="C27" s="196">
        <v>0</v>
      </c>
      <c r="D27" s="196">
        <v>0</v>
      </c>
      <c r="E27" s="196">
        <v>0</v>
      </c>
      <c r="F27" s="196">
        <v>0</v>
      </c>
      <c r="G27" s="196">
        <v>0</v>
      </c>
      <c r="H27" s="196">
        <v>0</v>
      </c>
      <c r="I27" s="196">
        <v>0</v>
      </c>
      <c r="J27" s="196">
        <v>0</v>
      </c>
      <c r="K27" s="196">
        <v>0</v>
      </c>
      <c r="L27" s="196">
        <v>0</v>
      </c>
      <c r="M27" s="196">
        <v>0</v>
      </c>
      <c r="N27" s="196">
        <v>0</v>
      </c>
      <c r="O27" s="196">
        <v>0</v>
      </c>
      <c r="P27" s="196">
        <v>0</v>
      </c>
      <c r="Q27" s="197">
        <v>0</v>
      </c>
    </row>
    <row r="28" spans="2:17" ht="27.75" customHeight="1" x14ac:dyDescent="0.25">
      <c r="B28" s="6" t="s">
        <v>38</v>
      </c>
      <c r="C28" s="196">
        <v>0</v>
      </c>
      <c r="D28" s="196">
        <v>0</v>
      </c>
      <c r="E28" s="196">
        <v>0</v>
      </c>
      <c r="F28" s="196">
        <v>0</v>
      </c>
      <c r="G28" s="196">
        <v>0</v>
      </c>
      <c r="H28" s="196">
        <v>0</v>
      </c>
      <c r="I28" s="196">
        <v>0</v>
      </c>
      <c r="J28" s="196">
        <v>0</v>
      </c>
      <c r="K28" s="196">
        <v>0</v>
      </c>
      <c r="L28" s="196">
        <v>0</v>
      </c>
      <c r="M28" s="196">
        <v>0</v>
      </c>
      <c r="N28" s="196">
        <v>0</v>
      </c>
      <c r="O28" s="196">
        <v>0</v>
      </c>
      <c r="P28" s="196">
        <v>0</v>
      </c>
      <c r="Q28" s="197">
        <v>0</v>
      </c>
    </row>
    <row r="29" spans="2:17" ht="27.75" customHeight="1" x14ac:dyDescent="0.25">
      <c r="B29" s="6" t="s">
        <v>62</v>
      </c>
      <c r="C29" s="196">
        <v>0</v>
      </c>
      <c r="D29" s="196">
        <v>0</v>
      </c>
      <c r="E29" s="196">
        <v>0</v>
      </c>
      <c r="F29" s="196">
        <v>0</v>
      </c>
      <c r="G29" s="196">
        <v>0</v>
      </c>
      <c r="H29" s="196">
        <v>0</v>
      </c>
      <c r="I29" s="196">
        <v>0</v>
      </c>
      <c r="J29" s="196">
        <v>0</v>
      </c>
      <c r="K29" s="196">
        <v>0</v>
      </c>
      <c r="L29" s="196">
        <v>0</v>
      </c>
      <c r="M29" s="196">
        <v>0</v>
      </c>
      <c r="N29" s="196">
        <v>0</v>
      </c>
      <c r="O29" s="196">
        <v>0</v>
      </c>
      <c r="P29" s="196">
        <v>0</v>
      </c>
      <c r="Q29" s="197">
        <v>0</v>
      </c>
    </row>
    <row r="30" spans="2:17" ht="27.75" customHeight="1" x14ac:dyDescent="0.25">
      <c r="B30" s="6" t="s">
        <v>63</v>
      </c>
      <c r="C30" s="196">
        <v>0</v>
      </c>
      <c r="D30" s="196">
        <v>0</v>
      </c>
      <c r="E30" s="196">
        <v>0</v>
      </c>
      <c r="F30" s="196">
        <v>0</v>
      </c>
      <c r="G30" s="196">
        <v>0</v>
      </c>
      <c r="H30" s="196">
        <v>0</v>
      </c>
      <c r="I30" s="196">
        <v>0</v>
      </c>
      <c r="J30" s="196">
        <v>0</v>
      </c>
      <c r="K30" s="196">
        <v>0</v>
      </c>
      <c r="L30" s="196">
        <v>0</v>
      </c>
      <c r="M30" s="196">
        <v>0</v>
      </c>
      <c r="N30" s="196">
        <v>0</v>
      </c>
      <c r="O30" s="196">
        <v>0</v>
      </c>
      <c r="P30" s="196">
        <v>0</v>
      </c>
      <c r="Q30" s="197">
        <v>0</v>
      </c>
    </row>
    <row r="31" spans="2:17" ht="27.75" customHeight="1" x14ac:dyDescent="0.25">
      <c r="B31" s="6" t="s">
        <v>64</v>
      </c>
      <c r="C31" s="196">
        <v>0</v>
      </c>
      <c r="D31" s="196">
        <v>0</v>
      </c>
      <c r="E31" s="196">
        <v>0</v>
      </c>
      <c r="F31" s="196">
        <v>0</v>
      </c>
      <c r="G31" s="196">
        <v>0</v>
      </c>
      <c r="H31" s="196">
        <v>0</v>
      </c>
      <c r="I31" s="196">
        <v>0</v>
      </c>
      <c r="J31" s="196">
        <v>0</v>
      </c>
      <c r="K31" s="196">
        <v>0</v>
      </c>
      <c r="L31" s="196">
        <v>0</v>
      </c>
      <c r="M31" s="196">
        <v>0</v>
      </c>
      <c r="N31" s="196">
        <v>0</v>
      </c>
      <c r="O31" s="196">
        <v>0</v>
      </c>
      <c r="P31" s="196">
        <v>0</v>
      </c>
      <c r="Q31" s="197">
        <v>0</v>
      </c>
    </row>
    <row r="32" spans="2:17" ht="27.75" customHeight="1" x14ac:dyDescent="0.25">
      <c r="B32" s="58" t="s">
        <v>45</v>
      </c>
      <c r="C32" s="198">
        <f t="shared" ref="C32:Q32" si="0">SUM(C6:C31)</f>
        <v>0</v>
      </c>
      <c r="D32" s="198">
        <f t="shared" si="0"/>
        <v>0</v>
      </c>
      <c r="E32" s="198">
        <f t="shared" si="0"/>
        <v>0</v>
      </c>
      <c r="F32" s="198">
        <f t="shared" si="0"/>
        <v>0</v>
      </c>
      <c r="G32" s="198">
        <f t="shared" si="0"/>
        <v>0</v>
      </c>
      <c r="H32" s="198">
        <f t="shared" si="0"/>
        <v>0</v>
      </c>
      <c r="I32" s="198">
        <f t="shared" si="0"/>
        <v>0</v>
      </c>
      <c r="J32" s="198">
        <f t="shared" si="0"/>
        <v>0</v>
      </c>
      <c r="K32" s="198">
        <f t="shared" si="0"/>
        <v>0</v>
      </c>
      <c r="L32" s="198">
        <f t="shared" si="0"/>
        <v>0</v>
      </c>
      <c r="M32" s="198">
        <f t="shared" si="0"/>
        <v>0</v>
      </c>
      <c r="N32" s="198">
        <f t="shared" si="0"/>
        <v>0</v>
      </c>
      <c r="O32" s="198">
        <f t="shared" si="0"/>
        <v>0</v>
      </c>
      <c r="P32" s="198">
        <f t="shared" si="0"/>
        <v>0</v>
      </c>
      <c r="Q32" s="198">
        <f t="shared" si="0"/>
        <v>0</v>
      </c>
    </row>
    <row r="33" spans="2:17" ht="27.75" customHeight="1" x14ac:dyDescent="0.25">
      <c r="B33" s="264" t="s">
        <v>46</v>
      </c>
      <c r="C33" s="265"/>
      <c r="D33" s="265"/>
      <c r="E33" s="265"/>
      <c r="F33" s="265"/>
      <c r="G33" s="265"/>
      <c r="H33" s="265"/>
      <c r="I33" s="265"/>
      <c r="J33" s="265"/>
      <c r="K33" s="265"/>
      <c r="L33" s="265"/>
      <c r="M33" s="265"/>
      <c r="N33" s="265"/>
      <c r="O33" s="265"/>
      <c r="P33" s="265"/>
      <c r="Q33" s="266"/>
    </row>
    <row r="34" spans="2:17" ht="27.75" customHeight="1" x14ac:dyDescent="0.25">
      <c r="B34" s="6" t="s">
        <v>47</v>
      </c>
      <c r="C34" s="196">
        <v>0</v>
      </c>
      <c r="D34" s="196">
        <v>0</v>
      </c>
      <c r="E34" s="196">
        <v>0</v>
      </c>
      <c r="F34" s="196">
        <v>0</v>
      </c>
      <c r="G34" s="196">
        <v>0</v>
      </c>
      <c r="H34" s="196">
        <v>0</v>
      </c>
      <c r="I34" s="196">
        <v>0</v>
      </c>
      <c r="J34" s="196">
        <v>0</v>
      </c>
      <c r="K34" s="196">
        <v>0</v>
      </c>
      <c r="L34" s="196">
        <v>0</v>
      </c>
      <c r="M34" s="196">
        <v>0</v>
      </c>
      <c r="N34" s="196">
        <v>0</v>
      </c>
      <c r="O34" s="196">
        <v>0</v>
      </c>
      <c r="P34" s="196">
        <v>0</v>
      </c>
      <c r="Q34" s="197">
        <v>0</v>
      </c>
    </row>
    <row r="35" spans="2:17" ht="27.75" customHeight="1" x14ac:dyDescent="0.25">
      <c r="B35" s="6" t="s">
        <v>79</v>
      </c>
      <c r="C35" s="196">
        <v>0</v>
      </c>
      <c r="D35" s="196">
        <v>0</v>
      </c>
      <c r="E35" s="196">
        <v>0</v>
      </c>
      <c r="F35" s="196">
        <v>0</v>
      </c>
      <c r="G35" s="196">
        <v>0</v>
      </c>
      <c r="H35" s="196">
        <v>0</v>
      </c>
      <c r="I35" s="196">
        <v>0</v>
      </c>
      <c r="J35" s="196">
        <v>0</v>
      </c>
      <c r="K35" s="196">
        <v>0</v>
      </c>
      <c r="L35" s="196">
        <v>0</v>
      </c>
      <c r="M35" s="196">
        <v>0</v>
      </c>
      <c r="N35" s="196">
        <v>0</v>
      </c>
      <c r="O35" s="196">
        <v>0</v>
      </c>
      <c r="P35" s="196">
        <v>0</v>
      </c>
      <c r="Q35" s="197">
        <v>0</v>
      </c>
    </row>
    <row r="36" spans="2:17" ht="27.75" customHeight="1" x14ac:dyDescent="0.25">
      <c r="B36" s="6" t="s">
        <v>48</v>
      </c>
      <c r="C36" s="196">
        <v>0</v>
      </c>
      <c r="D36" s="196">
        <v>0</v>
      </c>
      <c r="E36" s="196">
        <v>0</v>
      </c>
      <c r="F36" s="196">
        <v>0</v>
      </c>
      <c r="G36" s="196">
        <v>0</v>
      </c>
      <c r="H36" s="196">
        <v>0</v>
      </c>
      <c r="I36" s="196">
        <v>0</v>
      </c>
      <c r="J36" s="196">
        <v>0</v>
      </c>
      <c r="K36" s="196">
        <v>0</v>
      </c>
      <c r="L36" s="196">
        <v>0</v>
      </c>
      <c r="M36" s="196">
        <v>0</v>
      </c>
      <c r="N36" s="196">
        <v>0</v>
      </c>
      <c r="O36" s="196">
        <v>0</v>
      </c>
      <c r="P36" s="196">
        <v>0</v>
      </c>
      <c r="Q36" s="197">
        <v>0</v>
      </c>
    </row>
    <row r="37" spans="2:17" ht="27.75" customHeight="1" x14ac:dyDescent="0.25">
      <c r="B37" s="58" t="s">
        <v>45</v>
      </c>
      <c r="C37" s="198">
        <f>SUM(C34:C36)</f>
        <v>0</v>
      </c>
      <c r="D37" s="198">
        <f t="shared" ref="D37:Q37" si="1">SUM(D34:D36)</f>
        <v>0</v>
      </c>
      <c r="E37" s="198">
        <f t="shared" si="1"/>
        <v>0</v>
      </c>
      <c r="F37" s="198">
        <f t="shared" si="1"/>
        <v>0</v>
      </c>
      <c r="G37" s="198">
        <f t="shared" si="1"/>
        <v>0</v>
      </c>
      <c r="H37" s="198">
        <f t="shared" si="1"/>
        <v>0</v>
      </c>
      <c r="I37" s="198">
        <f t="shared" si="1"/>
        <v>0</v>
      </c>
      <c r="J37" s="198">
        <f t="shared" si="1"/>
        <v>0</v>
      </c>
      <c r="K37" s="198">
        <f t="shared" si="1"/>
        <v>0</v>
      </c>
      <c r="L37" s="198">
        <f t="shared" si="1"/>
        <v>0</v>
      </c>
      <c r="M37" s="198">
        <f t="shared" si="1"/>
        <v>0</v>
      </c>
      <c r="N37" s="198">
        <f t="shared" si="1"/>
        <v>0</v>
      </c>
      <c r="O37" s="198">
        <f t="shared" si="1"/>
        <v>0</v>
      </c>
      <c r="P37" s="198">
        <f t="shared" si="1"/>
        <v>0</v>
      </c>
      <c r="Q37" s="198">
        <f t="shared" si="1"/>
        <v>0</v>
      </c>
    </row>
    <row r="38" spans="2:17" ht="14.4" x14ac:dyDescent="0.3">
      <c r="B38" s="268" t="s">
        <v>50</v>
      </c>
      <c r="C38" s="268"/>
      <c r="D38" s="268"/>
      <c r="E38" s="268"/>
      <c r="F38" s="268"/>
      <c r="G38" s="268"/>
      <c r="H38" s="268"/>
      <c r="I38" s="268"/>
      <c r="J38" s="268"/>
      <c r="K38" s="268"/>
      <c r="L38" s="268"/>
      <c r="M38" s="268"/>
      <c r="N38" s="268"/>
      <c r="O38" s="268"/>
      <c r="P38" s="268"/>
      <c r="Q38" s="268"/>
    </row>
  </sheetData>
  <sheetProtection algorithmName="SHA-512" hashValue="2A9tPp8AhUgCqG39GJE/rRXkwgOLI9sm6IwrGVVP2Medj3JlCuxHSaarf2DtTf180I0FFQz7Y7NSDVd08ZljZw==" saltValue="EISOPTbPyWdj+5m0zVjv/w==" spinCount="100000" sheet="1" objects="1" scenarios="1"/>
  <mergeCells count="4">
    <mergeCell ref="B3:Q3"/>
    <mergeCell ref="B5:Q5"/>
    <mergeCell ref="B33:Q33"/>
    <mergeCell ref="B38:Q38"/>
  </mergeCells>
  <pageMargins left="0.7" right="0.7" top="0.75" bottom="0.75" header="0.3" footer="0.3"/>
  <pageSetup paperSize="9" scale="3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B2:Q39"/>
  <sheetViews>
    <sheetView showGridLines="0" zoomScale="80" zoomScaleNormal="80" workbookViewId="0">
      <selection activeCell="B3" sqref="B3:Q38"/>
    </sheetView>
  </sheetViews>
  <sheetFormatPr defaultColWidth="9.33203125" defaultRowHeight="18.75" customHeight="1" x14ac:dyDescent="0.3"/>
  <cols>
    <col min="1" max="1" width="15.33203125" style="187" customWidth="1"/>
    <col min="2" max="2" width="45.33203125" style="187" bestFit="1" customWidth="1"/>
    <col min="3" max="17" width="20.33203125" style="187" customWidth="1"/>
    <col min="18" max="16384" width="9.33203125" style="187"/>
  </cols>
  <sheetData>
    <row r="2" spans="2:17" ht="18.75" customHeight="1" x14ac:dyDescent="0.3">
      <c r="B2" s="4"/>
      <c r="C2" s="4"/>
      <c r="D2" s="4"/>
      <c r="E2" s="4"/>
      <c r="F2" s="4"/>
      <c r="G2" s="4"/>
      <c r="H2" s="4"/>
      <c r="I2" s="4"/>
      <c r="J2" s="4"/>
      <c r="K2" s="4"/>
      <c r="L2" s="4"/>
      <c r="M2" s="4"/>
      <c r="N2" s="4"/>
      <c r="O2" s="4"/>
      <c r="P2" s="4"/>
      <c r="Q2" s="4"/>
    </row>
    <row r="3" spans="2:17" ht="26.25" customHeight="1" x14ac:dyDescent="0.3">
      <c r="B3" s="272" t="s">
        <v>301</v>
      </c>
      <c r="C3" s="272"/>
      <c r="D3" s="272"/>
      <c r="E3" s="272"/>
      <c r="F3" s="272"/>
      <c r="G3" s="272"/>
      <c r="H3" s="272"/>
      <c r="I3" s="272"/>
      <c r="J3" s="272"/>
      <c r="K3" s="272"/>
      <c r="L3" s="272"/>
      <c r="M3" s="272"/>
      <c r="N3" s="272"/>
      <c r="O3" s="272"/>
      <c r="P3" s="272"/>
      <c r="Q3" s="272"/>
    </row>
    <row r="4" spans="2:17" s="116" customFormat="1" ht="28.2" x14ac:dyDescent="0.3">
      <c r="B4" s="64" t="s">
        <v>0</v>
      </c>
      <c r="C4" s="66" t="s">
        <v>66</v>
      </c>
      <c r="D4" s="66" t="s">
        <v>67</v>
      </c>
      <c r="E4" s="66" t="s">
        <v>68</v>
      </c>
      <c r="F4" s="66" t="s">
        <v>69</v>
      </c>
      <c r="G4" s="66" t="s">
        <v>70</v>
      </c>
      <c r="H4" s="66" t="s">
        <v>87</v>
      </c>
      <c r="I4" s="66" t="s">
        <v>71</v>
      </c>
      <c r="J4" s="66" t="s">
        <v>72</v>
      </c>
      <c r="K4" s="66" t="s">
        <v>73</v>
      </c>
      <c r="L4" s="66" t="s">
        <v>74</v>
      </c>
      <c r="M4" s="66" t="s">
        <v>75</v>
      </c>
      <c r="N4" s="66" t="s">
        <v>2</v>
      </c>
      <c r="O4" s="66" t="s">
        <v>76</v>
      </c>
      <c r="P4" s="66" t="s">
        <v>77</v>
      </c>
      <c r="Q4" s="66" t="s">
        <v>78</v>
      </c>
    </row>
    <row r="5" spans="2:17" ht="32.25" customHeight="1" x14ac:dyDescent="0.3">
      <c r="B5" s="269" t="s">
        <v>16</v>
      </c>
      <c r="C5" s="270"/>
      <c r="D5" s="270"/>
      <c r="E5" s="270"/>
      <c r="F5" s="270"/>
      <c r="G5" s="270"/>
      <c r="H5" s="270"/>
      <c r="I5" s="270"/>
      <c r="J5" s="270"/>
      <c r="K5" s="270"/>
      <c r="L5" s="270"/>
      <c r="M5" s="270"/>
      <c r="N5" s="270"/>
      <c r="O5" s="270"/>
      <c r="P5" s="270"/>
      <c r="Q5" s="271"/>
    </row>
    <row r="6" spans="2:17" ht="32.25" customHeight="1" x14ac:dyDescent="0.3">
      <c r="B6" s="6" t="s">
        <v>51</v>
      </c>
      <c r="C6" s="69">
        <v>3516473</v>
      </c>
      <c r="D6" s="69">
        <v>250886</v>
      </c>
      <c r="E6" s="69">
        <v>250886</v>
      </c>
      <c r="F6" s="69">
        <v>0</v>
      </c>
      <c r="G6" s="69">
        <v>217086</v>
      </c>
      <c r="H6" s="69">
        <v>217086</v>
      </c>
      <c r="I6" s="69">
        <v>0</v>
      </c>
      <c r="J6" s="69">
        <v>0</v>
      </c>
      <c r="K6" s="69">
        <v>0</v>
      </c>
      <c r="L6" s="69">
        <v>2030</v>
      </c>
      <c r="M6" s="69">
        <v>9689</v>
      </c>
      <c r="N6" s="69">
        <v>255227</v>
      </c>
      <c r="O6" s="69">
        <v>6760</v>
      </c>
      <c r="P6" s="69">
        <v>18788</v>
      </c>
      <c r="Q6" s="141">
        <v>3768234</v>
      </c>
    </row>
    <row r="7" spans="2:17" ht="32.25" customHeight="1" x14ac:dyDescent="0.3">
      <c r="B7" s="6" t="s">
        <v>144</v>
      </c>
      <c r="C7" s="69">
        <v>0</v>
      </c>
      <c r="D7" s="69">
        <v>0</v>
      </c>
      <c r="E7" s="69">
        <v>0</v>
      </c>
      <c r="F7" s="69">
        <v>0</v>
      </c>
      <c r="G7" s="69">
        <v>0</v>
      </c>
      <c r="H7" s="69">
        <v>0</v>
      </c>
      <c r="I7" s="69">
        <v>0</v>
      </c>
      <c r="J7" s="69">
        <v>0</v>
      </c>
      <c r="K7" s="69">
        <v>0</v>
      </c>
      <c r="L7" s="69">
        <v>0</v>
      </c>
      <c r="M7" s="69">
        <v>0</v>
      </c>
      <c r="N7" s="69">
        <v>0</v>
      </c>
      <c r="O7" s="69">
        <v>0</v>
      </c>
      <c r="P7" s="69">
        <v>0</v>
      </c>
      <c r="Q7" s="141">
        <v>0</v>
      </c>
    </row>
    <row r="8" spans="2:17" ht="32.25" customHeight="1" x14ac:dyDescent="0.3">
      <c r="B8" s="6" t="s">
        <v>153</v>
      </c>
      <c r="C8" s="69">
        <v>33194940</v>
      </c>
      <c r="D8" s="69">
        <v>4097581</v>
      </c>
      <c r="E8" s="69">
        <v>4097581</v>
      </c>
      <c r="F8" s="69">
        <v>0</v>
      </c>
      <c r="G8" s="69">
        <v>2380512</v>
      </c>
      <c r="H8" s="69">
        <v>2380512</v>
      </c>
      <c r="I8" s="69">
        <v>0</v>
      </c>
      <c r="J8" s="69">
        <v>0</v>
      </c>
      <c r="K8" s="69">
        <v>0</v>
      </c>
      <c r="L8" s="69">
        <v>27314</v>
      </c>
      <c r="M8" s="69">
        <v>186030</v>
      </c>
      <c r="N8" s="69">
        <v>2237188</v>
      </c>
      <c r="O8" s="69">
        <v>12361</v>
      </c>
      <c r="P8" s="69">
        <v>0</v>
      </c>
      <c r="Q8" s="141">
        <v>36923491</v>
      </c>
    </row>
    <row r="9" spans="2:17" ht="32.25" customHeight="1" x14ac:dyDescent="0.3">
      <c r="B9" s="6" t="s">
        <v>52</v>
      </c>
      <c r="C9" s="69">
        <v>0</v>
      </c>
      <c r="D9" s="69">
        <v>0</v>
      </c>
      <c r="E9" s="69">
        <v>0</v>
      </c>
      <c r="F9" s="69">
        <v>0</v>
      </c>
      <c r="G9" s="69">
        <v>0</v>
      </c>
      <c r="H9" s="69">
        <v>0</v>
      </c>
      <c r="I9" s="69">
        <v>0</v>
      </c>
      <c r="J9" s="69">
        <v>0</v>
      </c>
      <c r="K9" s="69">
        <v>0</v>
      </c>
      <c r="L9" s="69">
        <v>0</v>
      </c>
      <c r="M9" s="69">
        <v>0</v>
      </c>
      <c r="N9" s="69">
        <v>0</v>
      </c>
      <c r="O9" s="69">
        <v>0</v>
      </c>
      <c r="P9" s="69">
        <v>0</v>
      </c>
      <c r="Q9" s="141">
        <v>0</v>
      </c>
    </row>
    <row r="10" spans="2:17" ht="32.25" customHeight="1" x14ac:dyDescent="0.3">
      <c r="B10" s="6" t="s">
        <v>53</v>
      </c>
      <c r="C10" s="69">
        <v>1664127</v>
      </c>
      <c r="D10" s="69">
        <v>440528</v>
      </c>
      <c r="E10" s="69">
        <v>440528</v>
      </c>
      <c r="F10" s="69">
        <v>0</v>
      </c>
      <c r="G10" s="69">
        <v>0</v>
      </c>
      <c r="H10" s="69">
        <v>0</v>
      </c>
      <c r="I10" s="69">
        <v>0</v>
      </c>
      <c r="J10" s="69">
        <v>0</v>
      </c>
      <c r="K10" s="69">
        <v>0</v>
      </c>
      <c r="L10" s="69">
        <v>1685</v>
      </c>
      <c r="M10" s="69">
        <v>13939</v>
      </c>
      <c r="N10" s="69">
        <v>133</v>
      </c>
      <c r="O10" s="69">
        <v>0</v>
      </c>
      <c r="P10" s="69">
        <v>0</v>
      </c>
      <c r="Q10" s="141">
        <v>2089164</v>
      </c>
    </row>
    <row r="11" spans="2:17" ht="32.25" customHeight="1" x14ac:dyDescent="0.3">
      <c r="B11" s="6" t="s">
        <v>22</v>
      </c>
      <c r="C11" s="69">
        <v>5968</v>
      </c>
      <c r="D11" s="69">
        <v>0</v>
      </c>
      <c r="E11" s="69">
        <v>0</v>
      </c>
      <c r="F11" s="69">
        <v>0</v>
      </c>
      <c r="G11" s="69">
        <v>0</v>
      </c>
      <c r="H11" s="69">
        <v>0</v>
      </c>
      <c r="I11" s="69">
        <v>0</v>
      </c>
      <c r="J11" s="69">
        <v>0</v>
      </c>
      <c r="K11" s="69">
        <v>0</v>
      </c>
      <c r="L11" s="69">
        <v>0</v>
      </c>
      <c r="M11" s="69">
        <v>0</v>
      </c>
      <c r="N11" s="69">
        <v>0</v>
      </c>
      <c r="O11" s="69">
        <v>0</v>
      </c>
      <c r="P11" s="69">
        <v>0</v>
      </c>
      <c r="Q11" s="141">
        <v>5968</v>
      </c>
    </row>
    <row r="12" spans="2:17" ht="32.25" customHeight="1" x14ac:dyDescent="0.3">
      <c r="B12" s="6" t="s">
        <v>54</v>
      </c>
      <c r="C12" s="69">
        <v>0</v>
      </c>
      <c r="D12" s="69">
        <v>0</v>
      </c>
      <c r="E12" s="69">
        <v>0</v>
      </c>
      <c r="F12" s="69">
        <v>0</v>
      </c>
      <c r="G12" s="69">
        <v>0</v>
      </c>
      <c r="H12" s="69">
        <v>0</v>
      </c>
      <c r="I12" s="69">
        <v>0</v>
      </c>
      <c r="J12" s="69">
        <v>0</v>
      </c>
      <c r="K12" s="69">
        <v>0</v>
      </c>
      <c r="L12" s="69">
        <v>0</v>
      </c>
      <c r="M12" s="69">
        <v>0</v>
      </c>
      <c r="N12" s="69">
        <v>0</v>
      </c>
      <c r="O12" s="69">
        <v>0</v>
      </c>
      <c r="P12" s="69">
        <v>0</v>
      </c>
      <c r="Q12" s="141">
        <v>0</v>
      </c>
    </row>
    <row r="13" spans="2:17" ht="32.25" customHeight="1" x14ac:dyDescent="0.3">
      <c r="B13" s="6" t="s">
        <v>55</v>
      </c>
      <c r="C13" s="69">
        <v>7501665</v>
      </c>
      <c r="D13" s="69">
        <v>766559</v>
      </c>
      <c r="E13" s="69">
        <v>766559</v>
      </c>
      <c r="F13" s="69">
        <v>0</v>
      </c>
      <c r="G13" s="69">
        <v>288789</v>
      </c>
      <c r="H13" s="69">
        <v>288789</v>
      </c>
      <c r="I13" s="69">
        <v>0</v>
      </c>
      <c r="J13" s="69">
        <v>0</v>
      </c>
      <c r="K13" s="69">
        <v>0</v>
      </c>
      <c r="L13" s="69">
        <v>3133</v>
      </c>
      <c r="M13" s="69">
        <v>31892</v>
      </c>
      <c r="N13" s="69">
        <v>527448</v>
      </c>
      <c r="O13" s="69">
        <v>0</v>
      </c>
      <c r="P13" s="69">
        <v>0</v>
      </c>
      <c r="Q13" s="141">
        <v>8471858</v>
      </c>
    </row>
    <row r="14" spans="2:17" ht="32.25" customHeight="1" x14ac:dyDescent="0.3">
      <c r="B14" s="6" t="s">
        <v>56</v>
      </c>
      <c r="C14" s="69">
        <v>55392</v>
      </c>
      <c r="D14" s="69">
        <v>43914</v>
      </c>
      <c r="E14" s="69">
        <v>43914</v>
      </c>
      <c r="F14" s="69">
        <v>0</v>
      </c>
      <c r="G14" s="69">
        <v>0</v>
      </c>
      <c r="H14" s="69">
        <v>0</v>
      </c>
      <c r="I14" s="69">
        <v>0</v>
      </c>
      <c r="J14" s="69">
        <v>0</v>
      </c>
      <c r="K14" s="69">
        <v>0</v>
      </c>
      <c r="L14" s="69">
        <v>0</v>
      </c>
      <c r="M14" s="69">
        <v>0</v>
      </c>
      <c r="N14" s="69">
        <v>2515</v>
      </c>
      <c r="O14" s="69">
        <v>0</v>
      </c>
      <c r="P14" s="69">
        <v>0</v>
      </c>
      <c r="Q14" s="141">
        <v>101821</v>
      </c>
    </row>
    <row r="15" spans="2:17" ht="32.25" customHeight="1" x14ac:dyDescent="0.3">
      <c r="B15" s="6" t="s">
        <v>57</v>
      </c>
      <c r="C15" s="69">
        <v>47812662</v>
      </c>
      <c r="D15" s="69">
        <v>4030851</v>
      </c>
      <c r="E15" s="69">
        <v>4030851</v>
      </c>
      <c r="F15" s="69">
        <v>0</v>
      </c>
      <c r="G15" s="69">
        <v>2470365</v>
      </c>
      <c r="H15" s="69">
        <v>0</v>
      </c>
      <c r="I15" s="69">
        <v>2470365</v>
      </c>
      <c r="J15" s="69">
        <v>0</v>
      </c>
      <c r="K15" s="69">
        <v>0</v>
      </c>
      <c r="L15" s="69">
        <v>49992</v>
      </c>
      <c r="M15" s="69">
        <v>197142</v>
      </c>
      <c r="N15" s="69">
        <v>3550204</v>
      </c>
      <c r="O15" s="69">
        <v>0</v>
      </c>
      <c r="P15" s="69">
        <v>112000</v>
      </c>
      <c r="Q15" s="141">
        <v>52564218</v>
      </c>
    </row>
    <row r="16" spans="2:17" ht="32.25" customHeight="1" x14ac:dyDescent="0.3">
      <c r="B16" s="6" t="s">
        <v>58</v>
      </c>
      <c r="C16" s="69">
        <v>46699823</v>
      </c>
      <c r="D16" s="69">
        <v>3614663</v>
      </c>
      <c r="E16" s="69">
        <v>3614663</v>
      </c>
      <c r="F16" s="69">
        <v>0</v>
      </c>
      <c r="G16" s="69">
        <v>2471153</v>
      </c>
      <c r="H16" s="69">
        <v>2471153</v>
      </c>
      <c r="I16" s="69">
        <v>0</v>
      </c>
      <c r="J16" s="69">
        <v>0</v>
      </c>
      <c r="K16" s="69">
        <v>0</v>
      </c>
      <c r="L16" s="69">
        <v>38055</v>
      </c>
      <c r="M16" s="69">
        <v>152417</v>
      </c>
      <c r="N16" s="69">
        <v>1736535</v>
      </c>
      <c r="O16" s="69">
        <v>9764</v>
      </c>
      <c r="P16" s="69">
        <v>249830</v>
      </c>
      <c r="Q16" s="141">
        <v>49129802</v>
      </c>
    </row>
    <row r="17" spans="2:17" ht="32.25" customHeight="1" x14ac:dyDescent="0.3">
      <c r="B17" s="6" t="s">
        <v>59</v>
      </c>
      <c r="C17" s="69">
        <v>23238229</v>
      </c>
      <c r="D17" s="69">
        <v>1380921</v>
      </c>
      <c r="E17" s="69">
        <v>1380921</v>
      </c>
      <c r="F17" s="69">
        <v>0</v>
      </c>
      <c r="G17" s="69">
        <v>1373397</v>
      </c>
      <c r="H17" s="69">
        <v>1403542</v>
      </c>
      <c r="I17" s="69">
        <v>0</v>
      </c>
      <c r="J17" s="69">
        <v>0</v>
      </c>
      <c r="K17" s="69">
        <v>0</v>
      </c>
      <c r="L17" s="69">
        <v>18377</v>
      </c>
      <c r="M17" s="69">
        <v>62913</v>
      </c>
      <c r="N17" s="69">
        <v>1360767</v>
      </c>
      <c r="O17" s="69">
        <v>0</v>
      </c>
      <c r="P17" s="69">
        <v>0</v>
      </c>
      <c r="Q17" s="141">
        <v>24495084</v>
      </c>
    </row>
    <row r="18" spans="2:17" ht="32.25" customHeight="1" x14ac:dyDescent="0.3">
      <c r="B18" s="6" t="s">
        <v>133</v>
      </c>
      <c r="C18" s="69">
        <v>116473</v>
      </c>
      <c r="D18" s="69">
        <v>26690</v>
      </c>
      <c r="E18" s="69">
        <v>26690</v>
      </c>
      <c r="F18" s="69">
        <v>0</v>
      </c>
      <c r="G18" s="69">
        <v>10121</v>
      </c>
      <c r="H18" s="69">
        <v>10121</v>
      </c>
      <c r="I18" s="69">
        <v>0</v>
      </c>
      <c r="J18" s="69">
        <v>0</v>
      </c>
      <c r="K18" s="69">
        <v>0</v>
      </c>
      <c r="L18" s="69">
        <v>0</v>
      </c>
      <c r="M18" s="69">
        <v>750</v>
      </c>
      <c r="N18" s="69">
        <v>3091</v>
      </c>
      <c r="O18" s="69">
        <v>0</v>
      </c>
      <c r="P18" s="69">
        <v>0</v>
      </c>
      <c r="Q18" s="141">
        <v>135383</v>
      </c>
    </row>
    <row r="19" spans="2:17" ht="32.25" customHeight="1" x14ac:dyDescent="0.3">
      <c r="B19" s="6" t="s">
        <v>267</v>
      </c>
      <c r="C19" s="69">
        <v>0</v>
      </c>
      <c r="D19" s="69">
        <v>0</v>
      </c>
      <c r="E19" s="69">
        <v>0</v>
      </c>
      <c r="F19" s="69">
        <v>0</v>
      </c>
      <c r="G19" s="69">
        <v>0</v>
      </c>
      <c r="H19" s="69">
        <v>0</v>
      </c>
      <c r="I19" s="69">
        <v>0</v>
      </c>
      <c r="J19" s="69">
        <v>0</v>
      </c>
      <c r="K19" s="69">
        <v>0</v>
      </c>
      <c r="L19" s="69">
        <v>0</v>
      </c>
      <c r="M19" s="69">
        <v>0</v>
      </c>
      <c r="N19" s="69">
        <v>0</v>
      </c>
      <c r="O19" s="69">
        <v>0</v>
      </c>
      <c r="P19" s="69">
        <v>0</v>
      </c>
      <c r="Q19" s="141">
        <v>0</v>
      </c>
    </row>
    <row r="20" spans="2:17" ht="32.25" customHeight="1" x14ac:dyDescent="0.3">
      <c r="B20" s="6" t="s">
        <v>138</v>
      </c>
      <c r="C20" s="69">
        <v>8435253</v>
      </c>
      <c r="D20" s="69">
        <v>776805</v>
      </c>
      <c r="E20" s="69">
        <v>776805</v>
      </c>
      <c r="F20" s="69">
        <v>0</v>
      </c>
      <c r="G20" s="69">
        <v>883885</v>
      </c>
      <c r="H20" s="69">
        <v>883885</v>
      </c>
      <c r="I20" s="69">
        <v>0</v>
      </c>
      <c r="J20" s="69">
        <v>0</v>
      </c>
      <c r="K20" s="69">
        <v>0</v>
      </c>
      <c r="L20" s="69">
        <v>9138</v>
      </c>
      <c r="M20" s="69">
        <v>166496</v>
      </c>
      <c r="N20" s="69">
        <v>663164</v>
      </c>
      <c r="O20" s="69">
        <v>0</v>
      </c>
      <c r="P20" s="69">
        <v>0</v>
      </c>
      <c r="Q20" s="141">
        <v>8815703</v>
      </c>
    </row>
    <row r="21" spans="2:17" ht="32.25" customHeight="1" x14ac:dyDescent="0.3">
      <c r="B21" s="6" t="s">
        <v>35</v>
      </c>
      <c r="C21" s="69">
        <v>3537962</v>
      </c>
      <c r="D21" s="69">
        <v>157909</v>
      </c>
      <c r="E21" s="69">
        <v>157909</v>
      </c>
      <c r="F21" s="69">
        <v>0</v>
      </c>
      <c r="G21" s="69">
        <v>144149</v>
      </c>
      <c r="H21" s="69">
        <v>144149</v>
      </c>
      <c r="I21" s="69">
        <v>0</v>
      </c>
      <c r="J21" s="69">
        <v>0</v>
      </c>
      <c r="K21" s="69">
        <v>0</v>
      </c>
      <c r="L21" s="69">
        <v>284</v>
      </c>
      <c r="M21" s="69">
        <v>13862</v>
      </c>
      <c r="N21" s="69">
        <v>84558</v>
      </c>
      <c r="O21" s="69">
        <v>0</v>
      </c>
      <c r="P21" s="69">
        <v>0</v>
      </c>
      <c r="Q21" s="141">
        <v>3622134</v>
      </c>
    </row>
    <row r="22" spans="2:17" ht="32.25" customHeight="1" x14ac:dyDescent="0.3">
      <c r="B22" s="183" t="s">
        <v>198</v>
      </c>
      <c r="C22" s="69">
        <v>0</v>
      </c>
      <c r="D22" s="69">
        <v>0</v>
      </c>
      <c r="E22" s="69">
        <v>0</v>
      </c>
      <c r="F22" s="69">
        <v>0</v>
      </c>
      <c r="G22" s="69">
        <v>0</v>
      </c>
      <c r="H22" s="69">
        <v>0</v>
      </c>
      <c r="I22" s="69">
        <v>0</v>
      </c>
      <c r="J22" s="69">
        <v>0</v>
      </c>
      <c r="K22" s="69">
        <v>0</v>
      </c>
      <c r="L22" s="69">
        <v>0</v>
      </c>
      <c r="M22" s="69">
        <v>0</v>
      </c>
      <c r="N22" s="69">
        <v>0</v>
      </c>
      <c r="O22" s="69">
        <v>0</v>
      </c>
      <c r="P22" s="69">
        <v>0</v>
      </c>
      <c r="Q22" s="141">
        <v>0</v>
      </c>
    </row>
    <row r="23" spans="2:17" ht="32.25" customHeight="1" x14ac:dyDescent="0.3">
      <c r="B23" s="6" t="s">
        <v>60</v>
      </c>
      <c r="C23" s="69">
        <v>0</v>
      </c>
      <c r="D23" s="69">
        <v>0</v>
      </c>
      <c r="E23" s="69">
        <v>0</v>
      </c>
      <c r="F23" s="69">
        <v>0</v>
      </c>
      <c r="G23" s="69">
        <v>0</v>
      </c>
      <c r="H23" s="69">
        <v>0</v>
      </c>
      <c r="I23" s="69">
        <v>0</v>
      </c>
      <c r="J23" s="69">
        <v>0</v>
      </c>
      <c r="K23" s="69">
        <v>0</v>
      </c>
      <c r="L23" s="69">
        <v>0</v>
      </c>
      <c r="M23" s="69">
        <v>0</v>
      </c>
      <c r="N23" s="69">
        <v>0</v>
      </c>
      <c r="O23" s="69">
        <v>0</v>
      </c>
      <c r="P23" s="69">
        <v>0</v>
      </c>
      <c r="Q23" s="141">
        <v>0</v>
      </c>
    </row>
    <row r="24" spans="2:17" ht="32.25" customHeight="1" x14ac:dyDescent="0.3">
      <c r="B24" s="6" t="s">
        <v>61</v>
      </c>
      <c r="C24" s="69">
        <v>469710</v>
      </c>
      <c r="D24" s="69">
        <v>151397</v>
      </c>
      <c r="E24" s="69">
        <v>151397</v>
      </c>
      <c r="F24" s="69">
        <v>0</v>
      </c>
      <c r="G24" s="69">
        <v>0</v>
      </c>
      <c r="H24" s="69">
        <v>0</v>
      </c>
      <c r="I24" s="69">
        <v>0</v>
      </c>
      <c r="J24" s="69">
        <v>0</v>
      </c>
      <c r="K24" s="69">
        <v>0</v>
      </c>
      <c r="L24" s="69">
        <v>0</v>
      </c>
      <c r="M24" s="69">
        <v>0</v>
      </c>
      <c r="N24" s="69">
        <v>0</v>
      </c>
      <c r="O24" s="69">
        <v>0</v>
      </c>
      <c r="P24" s="69">
        <v>0</v>
      </c>
      <c r="Q24" s="141">
        <v>621107</v>
      </c>
    </row>
    <row r="25" spans="2:17" ht="32.25" customHeight="1" x14ac:dyDescent="0.3">
      <c r="B25" s="6" t="s">
        <v>136</v>
      </c>
      <c r="C25" s="69">
        <v>0</v>
      </c>
      <c r="D25" s="69">
        <v>5061</v>
      </c>
      <c r="E25" s="69">
        <v>5061</v>
      </c>
      <c r="F25" s="69">
        <v>0</v>
      </c>
      <c r="G25" s="69">
        <v>0</v>
      </c>
      <c r="H25" s="69">
        <v>0</v>
      </c>
      <c r="I25" s="69">
        <v>0</v>
      </c>
      <c r="J25" s="69">
        <v>0</v>
      </c>
      <c r="K25" s="69">
        <v>0</v>
      </c>
      <c r="L25" s="69">
        <v>0</v>
      </c>
      <c r="M25" s="69">
        <v>0</v>
      </c>
      <c r="N25" s="69">
        <v>9</v>
      </c>
      <c r="O25" s="69">
        <v>0</v>
      </c>
      <c r="P25" s="69">
        <v>0</v>
      </c>
      <c r="Q25" s="141">
        <v>5070</v>
      </c>
    </row>
    <row r="26" spans="2:17" ht="32.25" customHeight="1" x14ac:dyDescent="0.3">
      <c r="B26" s="6" t="s">
        <v>137</v>
      </c>
      <c r="C26" s="69">
        <v>650084</v>
      </c>
      <c r="D26" s="69">
        <v>8788</v>
      </c>
      <c r="E26" s="69">
        <v>8788</v>
      </c>
      <c r="F26" s="69">
        <v>0</v>
      </c>
      <c r="G26" s="69">
        <v>133479</v>
      </c>
      <c r="H26" s="69">
        <v>133479</v>
      </c>
      <c r="I26" s="69">
        <v>0</v>
      </c>
      <c r="J26" s="69">
        <v>0</v>
      </c>
      <c r="K26" s="69">
        <v>0</v>
      </c>
      <c r="L26" s="69">
        <v>0</v>
      </c>
      <c r="M26" s="69">
        <v>5190</v>
      </c>
      <c r="N26" s="69">
        <v>14745</v>
      </c>
      <c r="O26" s="69">
        <v>0</v>
      </c>
      <c r="P26" s="69">
        <v>0</v>
      </c>
      <c r="Q26" s="141">
        <v>534949</v>
      </c>
    </row>
    <row r="27" spans="2:17" ht="32.25" customHeight="1" x14ac:dyDescent="0.3">
      <c r="B27" s="6" t="s">
        <v>154</v>
      </c>
      <c r="C27" s="69">
        <v>1107372</v>
      </c>
      <c r="D27" s="69">
        <v>101324</v>
      </c>
      <c r="E27" s="69">
        <v>101324</v>
      </c>
      <c r="F27" s="69">
        <v>0</v>
      </c>
      <c r="G27" s="69">
        <v>184622</v>
      </c>
      <c r="H27" s="69">
        <v>184622</v>
      </c>
      <c r="I27" s="69">
        <v>0</v>
      </c>
      <c r="J27" s="69">
        <v>0</v>
      </c>
      <c r="K27" s="69">
        <v>0</v>
      </c>
      <c r="L27" s="69">
        <v>411</v>
      </c>
      <c r="M27" s="69">
        <v>11288</v>
      </c>
      <c r="N27" s="69">
        <v>120908</v>
      </c>
      <c r="O27" s="69">
        <v>0</v>
      </c>
      <c r="P27" s="69">
        <v>0</v>
      </c>
      <c r="Q27" s="141">
        <v>1133283</v>
      </c>
    </row>
    <row r="28" spans="2:17" ht="32.25" customHeight="1" x14ac:dyDescent="0.3">
      <c r="B28" s="6" t="s">
        <v>38</v>
      </c>
      <c r="C28" s="69">
        <v>0</v>
      </c>
      <c r="D28" s="69">
        <v>0</v>
      </c>
      <c r="E28" s="69">
        <v>0</v>
      </c>
      <c r="F28" s="69">
        <v>0</v>
      </c>
      <c r="G28" s="69">
        <v>0</v>
      </c>
      <c r="H28" s="69">
        <v>0</v>
      </c>
      <c r="I28" s="69">
        <v>0</v>
      </c>
      <c r="J28" s="69">
        <v>0</v>
      </c>
      <c r="K28" s="69">
        <v>0</v>
      </c>
      <c r="L28" s="69">
        <v>0</v>
      </c>
      <c r="M28" s="69">
        <v>0</v>
      </c>
      <c r="N28" s="69">
        <v>0</v>
      </c>
      <c r="O28" s="69">
        <v>0</v>
      </c>
      <c r="P28" s="69">
        <v>0</v>
      </c>
      <c r="Q28" s="141">
        <v>0</v>
      </c>
    </row>
    <row r="29" spans="2:17" ht="32.25" customHeight="1" x14ac:dyDescent="0.3">
      <c r="B29" s="6" t="s">
        <v>62</v>
      </c>
      <c r="C29" s="69">
        <v>589013</v>
      </c>
      <c r="D29" s="69">
        <v>134054</v>
      </c>
      <c r="E29" s="69">
        <v>134054</v>
      </c>
      <c r="F29" s="69">
        <v>0</v>
      </c>
      <c r="G29" s="69">
        <v>81937</v>
      </c>
      <c r="H29" s="69">
        <v>73584</v>
      </c>
      <c r="I29" s="69">
        <v>0</v>
      </c>
      <c r="J29" s="69">
        <v>0</v>
      </c>
      <c r="K29" s="69">
        <v>0</v>
      </c>
      <c r="L29" s="69">
        <v>1860</v>
      </c>
      <c r="M29" s="69">
        <v>21135</v>
      </c>
      <c r="N29" s="69">
        <v>18267</v>
      </c>
      <c r="O29" s="69">
        <v>0</v>
      </c>
      <c r="P29" s="69">
        <v>0</v>
      </c>
      <c r="Q29" s="141">
        <v>644754</v>
      </c>
    </row>
    <row r="30" spans="2:17" ht="32.25" customHeight="1" x14ac:dyDescent="0.3">
      <c r="B30" s="6" t="s">
        <v>63</v>
      </c>
      <c r="C30" s="69">
        <v>27763</v>
      </c>
      <c r="D30" s="69">
        <v>0</v>
      </c>
      <c r="E30" s="69">
        <v>0</v>
      </c>
      <c r="F30" s="69">
        <v>0</v>
      </c>
      <c r="G30" s="69">
        <v>0</v>
      </c>
      <c r="H30" s="69">
        <v>0</v>
      </c>
      <c r="I30" s="69">
        <v>0</v>
      </c>
      <c r="J30" s="69">
        <v>0</v>
      </c>
      <c r="K30" s="69">
        <v>0</v>
      </c>
      <c r="L30" s="69">
        <v>0</v>
      </c>
      <c r="M30" s="69">
        <v>18089</v>
      </c>
      <c r="N30" s="69">
        <v>951</v>
      </c>
      <c r="O30" s="69">
        <v>0</v>
      </c>
      <c r="P30" s="69">
        <v>0</v>
      </c>
      <c r="Q30" s="141">
        <v>10626</v>
      </c>
    </row>
    <row r="31" spans="2:17" ht="32.25" customHeight="1" x14ac:dyDescent="0.3">
      <c r="B31" s="6" t="s">
        <v>64</v>
      </c>
      <c r="C31" s="69">
        <v>4613986</v>
      </c>
      <c r="D31" s="69">
        <v>365673</v>
      </c>
      <c r="E31" s="69">
        <v>365673</v>
      </c>
      <c r="F31" s="69">
        <v>0</v>
      </c>
      <c r="G31" s="69">
        <v>487687</v>
      </c>
      <c r="H31" s="69">
        <v>487687</v>
      </c>
      <c r="I31" s="69">
        <v>0</v>
      </c>
      <c r="J31" s="69">
        <v>0</v>
      </c>
      <c r="K31" s="69">
        <v>0</v>
      </c>
      <c r="L31" s="69">
        <v>0</v>
      </c>
      <c r="M31" s="69">
        <v>0</v>
      </c>
      <c r="N31" s="69">
        <v>330364</v>
      </c>
      <c r="O31" s="69">
        <v>0</v>
      </c>
      <c r="P31" s="69">
        <v>0</v>
      </c>
      <c r="Q31" s="141">
        <v>4822336</v>
      </c>
    </row>
    <row r="32" spans="2:17" ht="32.25" customHeight="1" x14ac:dyDescent="0.3">
      <c r="B32" s="58" t="s">
        <v>45</v>
      </c>
      <c r="C32" s="140">
        <f>SUM(C6:C31)</f>
        <v>183236895</v>
      </c>
      <c r="D32" s="140">
        <f>SUM(D6:D31)</f>
        <v>16353604</v>
      </c>
      <c r="E32" s="140">
        <f>SUM(E6:E31)</f>
        <v>16353604</v>
      </c>
      <c r="F32" s="140">
        <f>SUM(F6:F31)</f>
        <v>0</v>
      </c>
      <c r="G32" s="140">
        <f t="shared" ref="G32" si="0">SUM(H32:K32)</f>
        <v>11148974</v>
      </c>
      <c r="H32" s="140">
        <f t="shared" ref="H32:Q32" si="1">SUM(H6:H31)</f>
        <v>8678609</v>
      </c>
      <c r="I32" s="140">
        <f t="shared" si="1"/>
        <v>2470365</v>
      </c>
      <c r="J32" s="140">
        <f t="shared" si="1"/>
        <v>0</v>
      </c>
      <c r="K32" s="140">
        <f t="shared" si="1"/>
        <v>0</v>
      </c>
      <c r="L32" s="140">
        <f t="shared" si="1"/>
        <v>152279</v>
      </c>
      <c r="M32" s="140">
        <f t="shared" si="1"/>
        <v>890832</v>
      </c>
      <c r="N32" s="140">
        <f t="shared" si="1"/>
        <v>10906074</v>
      </c>
      <c r="O32" s="140">
        <f t="shared" si="1"/>
        <v>28885</v>
      </c>
      <c r="P32" s="140">
        <f t="shared" si="1"/>
        <v>380618</v>
      </c>
      <c r="Q32" s="140">
        <f t="shared" si="1"/>
        <v>197894985</v>
      </c>
    </row>
    <row r="33" spans="2:17" ht="32.25" customHeight="1" x14ac:dyDescent="0.3">
      <c r="B33" s="269" t="s">
        <v>46</v>
      </c>
      <c r="C33" s="270"/>
      <c r="D33" s="270"/>
      <c r="E33" s="270"/>
      <c r="F33" s="270"/>
      <c r="G33" s="270"/>
      <c r="H33" s="270"/>
      <c r="I33" s="270"/>
      <c r="J33" s="270"/>
      <c r="K33" s="270"/>
      <c r="L33" s="270"/>
      <c r="M33" s="270"/>
      <c r="N33" s="270"/>
      <c r="O33" s="270"/>
      <c r="P33" s="270"/>
      <c r="Q33" s="271"/>
    </row>
    <row r="34" spans="2:17" ht="32.25" customHeight="1" x14ac:dyDescent="0.3">
      <c r="B34" s="6" t="s">
        <v>47</v>
      </c>
      <c r="C34" s="69">
        <v>0</v>
      </c>
      <c r="D34" s="69">
        <v>0</v>
      </c>
      <c r="E34" s="69">
        <v>0</v>
      </c>
      <c r="F34" s="69">
        <v>0</v>
      </c>
      <c r="G34" s="69">
        <v>0</v>
      </c>
      <c r="H34" s="69">
        <v>0</v>
      </c>
      <c r="I34" s="69">
        <v>0</v>
      </c>
      <c r="J34" s="69">
        <v>0</v>
      </c>
      <c r="K34" s="69">
        <v>0</v>
      </c>
      <c r="L34" s="69">
        <v>0</v>
      </c>
      <c r="M34" s="69">
        <v>0</v>
      </c>
      <c r="N34" s="69">
        <v>0</v>
      </c>
      <c r="O34" s="69">
        <v>0</v>
      </c>
      <c r="P34" s="69">
        <v>0</v>
      </c>
      <c r="Q34" s="141">
        <v>0</v>
      </c>
    </row>
    <row r="35" spans="2:17" ht="32.25" customHeight="1" x14ac:dyDescent="0.3">
      <c r="B35" s="6" t="s">
        <v>79</v>
      </c>
      <c r="C35" s="69">
        <v>0</v>
      </c>
      <c r="D35" s="69">
        <v>0</v>
      </c>
      <c r="E35" s="69">
        <v>0</v>
      </c>
      <c r="F35" s="69">
        <v>0</v>
      </c>
      <c r="G35" s="69">
        <v>0</v>
      </c>
      <c r="H35" s="69">
        <v>0</v>
      </c>
      <c r="I35" s="69">
        <v>0</v>
      </c>
      <c r="J35" s="69">
        <v>0</v>
      </c>
      <c r="K35" s="69">
        <v>0</v>
      </c>
      <c r="L35" s="69">
        <v>0</v>
      </c>
      <c r="M35" s="69">
        <v>0</v>
      </c>
      <c r="N35" s="69">
        <v>0</v>
      </c>
      <c r="O35" s="69">
        <v>0</v>
      </c>
      <c r="P35" s="69">
        <v>0</v>
      </c>
      <c r="Q35" s="141">
        <v>0</v>
      </c>
    </row>
    <row r="36" spans="2:17" ht="32.25" customHeight="1" x14ac:dyDescent="0.3">
      <c r="B36" s="6" t="s">
        <v>48</v>
      </c>
      <c r="C36" s="69">
        <v>0</v>
      </c>
      <c r="D36" s="69">
        <v>0</v>
      </c>
      <c r="E36" s="69">
        <v>0</v>
      </c>
      <c r="F36" s="69">
        <v>0</v>
      </c>
      <c r="G36" s="69">
        <v>0</v>
      </c>
      <c r="H36" s="69">
        <v>0</v>
      </c>
      <c r="I36" s="69">
        <v>0</v>
      </c>
      <c r="J36" s="69">
        <v>0</v>
      </c>
      <c r="K36" s="69">
        <v>0</v>
      </c>
      <c r="L36" s="69">
        <v>0</v>
      </c>
      <c r="M36" s="69">
        <v>0</v>
      </c>
      <c r="N36" s="69">
        <v>0</v>
      </c>
      <c r="O36" s="69">
        <v>0</v>
      </c>
      <c r="P36" s="69">
        <v>0</v>
      </c>
      <c r="Q36" s="141">
        <v>0</v>
      </c>
    </row>
    <row r="37" spans="2:17" ht="32.25" customHeight="1" x14ac:dyDescent="0.3">
      <c r="B37" s="58" t="s">
        <v>45</v>
      </c>
      <c r="C37" s="140">
        <f>SUM(C34:C36)</f>
        <v>0</v>
      </c>
      <c r="D37" s="140">
        <f t="shared" ref="D37:Q37" si="2">SUM(D34:D36)</f>
        <v>0</v>
      </c>
      <c r="E37" s="140">
        <f t="shared" si="2"/>
        <v>0</v>
      </c>
      <c r="F37" s="140">
        <f t="shared" si="2"/>
        <v>0</v>
      </c>
      <c r="G37" s="140">
        <f t="shared" si="2"/>
        <v>0</v>
      </c>
      <c r="H37" s="140">
        <f t="shared" si="2"/>
        <v>0</v>
      </c>
      <c r="I37" s="140">
        <f t="shared" si="2"/>
        <v>0</v>
      </c>
      <c r="J37" s="140">
        <f t="shared" si="2"/>
        <v>0</v>
      </c>
      <c r="K37" s="140">
        <f t="shared" si="2"/>
        <v>0</v>
      </c>
      <c r="L37" s="140">
        <f t="shared" si="2"/>
        <v>0</v>
      </c>
      <c r="M37" s="140">
        <f t="shared" si="2"/>
        <v>0</v>
      </c>
      <c r="N37" s="140">
        <f t="shared" si="2"/>
        <v>0</v>
      </c>
      <c r="O37" s="140">
        <f t="shared" si="2"/>
        <v>0</v>
      </c>
      <c r="P37" s="140">
        <f t="shared" si="2"/>
        <v>0</v>
      </c>
      <c r="Q37" s="140">
        <f t="shared" si="2"/>
        <v>0</v>
      </c>
    </row>
    <row r="38" spans="2:17" ht="23.25" customHeight="1" x14ac:dyDescent="0.3">
      <c r="B38" s="268" t="s">
        <v>50</v>
      </c>
      <c r="C38" s="268"/>
      <c r="D38" s="268"/>
      <c r="E38" s="268"/>
      <c r="F38" s="268"/>
      <c r="G38" s="268"/>
      <c r="H38" s="268"/>
      <c r="I38" s="268"/>
      <c r="J38" s="268"/>
      <c r="K38" s="268"/>
      <c r="L38" s="268"/>
      <c r="M38" s="268"/>
      <c r="N38" s="268"/>
      <c r="O38" s="268"/>
      <c r="P38" s="268"/>
      <c r="Q38" s="268"/>
    </row>
    <row r="39" spans="2:17" ht="18.75" customHeight="1" x14ac:dyDescent="0.3">
      <c r="Q39" s="185"/>
    </row>
  </sheetData>
  <sheetProtection algorithmName="SHA-512" hashValue="jYvfqsgPXaIZq4jzKxocBGodJ8xEEsZGAVtvR7Yyp1WGAHcTYusD9Jdn/Nrob2XfK0P37GyhFKxuj3ju+5m1+A==" saltValue="pmUE+9eJ2HG+w0gQTJ0/2w==" spinCount="100000" sheet="1" objects="1" scenarios="1"/>
  <mergeCells count="4">
    <mergeCell ref="B3:Q3"/>
    <mergeCell ref="B33:Q33"/>
    <mergeCell ref="B38:Q38"/>
    <mergeCell ref="B5:Q5"/>
  </mergeCells>
  <pageMargins left="0.7" right="0.7" top="0.75" bottom="0.75" header="0.3" footer="0.3"/>
  <pageSetup paperSize="9" scale="36" orientation="landscape" r:id="rId1"/>
  <ignoredErrors>
    <ignoredError sqref="G32"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pageSetUpPr fitToPage="1"/>
  </sheetPr>
  <dimension ref="A2:S175"/>
  <sheetViews>
    <sheetView showGridLines="0" topLeftCell="A7" zoomScale="80" zoomScaleNormal="80" workbookViewId="0">
      <selection activeCell="H19" sqref="H19"/>
    </sheetView>
  </sheetViews>
  <sheetFormatPr defaultColWidth="16.5546875" defaultRowHeight="18" customHeight="1" x14ac:dyDescent="0.3"/>
  <cols>
    <col min="1" max="1" width="16.5546875" style="187"/>
    <col min="2" max="2" width="45.33203125" style="187" bestFit="1" customWidth="1"/>
    <col min="3" max="3" width="18.5546875" style="187" customWidth="1"/>
    <col min="4" max="4" width="21" style="187" customWidth="1"/>
    <col min="5" max="16" width="18.5546875" style="187" customWidth="1"/>
    <col min="17" max="17" width="18.5546875" style="1" customWidth="1"/>
    <col min="18" max="16384" width="16.5546875" style="187"/>
  </cols>
  <sheetData>
    <row r="2" spans="1:17" ht="18" customHeight="1" x14ac:dyDescent="0.3">
      <c r="B2" s="4"/>
      <c r="C2" s="4"/>
      <c r="D2" s="4"/>
      <c r="E2" s="4"/>
      <c r="F2" s="4"/>
      <c r="G2" s="4"/>
      <c r="H2" s="4"/>
      <c r="I2" s="4"/>
      <c r="J2" s="4"/>
      <c r="K2" s="4"/>
      <c r="L2" s="4"/>
      <c r="M2" s="4"/>
      <c r="N2" s="4"/>
      <c r="O2" s="4"/>
      <c r="P2" s="4"/>
      <c r="Q2" s="8"/>
    </row>
    <row r="3" spans="1:17" ht="25.5" customHeight="1" x14ac:dyDescent="0.3">
      <c r="B3" s="272" t="s">
        <v>302</v>
      </c>
      <c r="C3" s="272"/>
      <c r="D3" s="272"/>
      <c r="E3" s="272"/>
      <c r="F3" s="272"/>
      <c r="G3" s="272"/>
      <c r="H3" s="272"/>
      <c r="I3" s="272"/>
      <c r="J3" s="272"/>
      <c r="K3" s="272"/>
      <c r="L3" s="272"/>
      <c r="M3" s="272"/>
      <c r="N3" s="272"/>
      <c r="O3" s="272"/>
      <c r="P3" s="272"/>
      <c r="Q3" s="272"/>
    </row>
    <row r="4" spans="1:17" s="188" customFormat="1" ht="28.2" x14ac:dyDescent="0.3">
      <c r="B4" s="64" t="s">
        <v>0</v>
      </c>
      <c r="C4" s="66" t="s">
        <v>66</v>
      </c>
      <c r="D4" s="66" t="s">
        <v>67</v>
      </c>
      <c r="E4" s="66" t="s">
        <v>68</v>
      </c>
      <c r="F4" s="66" t="s">
        <v>69</v>
      </c>
      <c r="G4" s="66" t="s">
        <v>70</v>
      </c>
      <c r="H4" s="66" t="s">
        <v>87</v>
      </c>
      <c r="I4" s="189" t="s">
        <v>71</v>
      </c>
      <c r="J4" s="66" t="s">
        <v>72</v>
      </c>
      <c r="K4" s="66" t="s">
        <v>73</v>
      </c>
      <c r="L4" s="66" t="s">
        <v>74</v>
      </c>
      <c r="M4" s="66" t="s">
        <v>75</v>
      </c>
      <c r="N4" s="66" t="s">
        <v>2</v>
      </c>
      <c r="O4" s="66" t="s">
        <v>76</v>
      </c>
      <c r="P4" s="66" t="s">
        <v>77</v>
      </c>
      <c r="Q4" s="66" t="s">
        <v>78</v>
      </c>
    </row>
    <row r="5" spans="1:17" ht="29.25" customHeight="1" x14ac:dyDescent="0.3">
      <c r="A5" s="188"/>
      <c r="B5" s="264" t="s">
        <v>16</v>
      </c>
      <c r="C5" s="265"/>
      <c r="D5" s="265"/>
      <c r="E5" s="265"/>
      <c r="F5" s="265"/>
      <c r="G5" s="265"/>
      <c r="H5" s="265"/>
      <c r="I5" s="265"/>
      <c r="J5" s="265"/>
      <c r="K5" s="265"/>
      <c r="L5" s="265"/>
      <c r="M5" s="265"/>
      <c r="N5" s="265"/>
      <c r="O5" s="265"/>
      <c r="P5" s="265"/>
      <c r="Q5" s="266"/>
    </row>
    <row r="6" spans="1:17" ht="29.25" customHeight="1" x14ac:dyDescent="0.3">
      <c r="A6" s="188"/>
      <c r="B6" s="6" t="s">
        <v>51</v>
      </c>
      <c r="C6" s="190">
        <f>'APPENDIX 5'!C6+'APPENDIX 6'!C6+'APPENDIX 7'!C6+'APPENDIX 8'!C6+'APPENDIX 9'!C6+'APPENDIX 10'!C6+'APPENDIX 11'!C6</f>
        <v>4419570</v>
      </c>
      <c r="D6" s="190">
        <f>'APPENDIX 5'!D6+'APPENDIX 6'!D6+'APPENDIX 7'!D6+'APPENDIX 8'!D6+'APPENDIX 9'!D6+'APPENDIX 10'!D6+'APPENDIX 11'!D6</f>
        <v>829440</v>
      </c>
      <c r="E6" s="190">
        <f>'APPENDIX 5'!E6+'APPENDIX 6'!E6+'APPENDIX 7'!E6+'APPENDIX 8'!E6+'APPENDIX 9'!E6+'APPENDIX 10'!E6+'APPENDIX 11'!E6</f>
        <v>580163</v>
      </c>
      <c r="F6" s="190">
        <f>'APPENDIX 5'!F6+'APPENDIX 6'!F6+'APPENDIX 7'!F6+'APPENDIX 8'!F6+'APPENDIX 9'!F6+'APPENDIX 10'!F6+'APPENDIX 11'!F6</f>
        <v>0</v>
      </c>
      <c r="G6" s="190">
        <f>'APPENDIX 5'!G6+'APPENDIX 6'!G6+'APPENDIX 7'!G6+'APPENDIX 8'!G6+'APPENDIX 9'!G6+'APPENDIX 10'!G6+'APPENDIX 11'!G6</f>
        <v>364281</v>
      </c>
      <c r="H6" s="190">
        <f>'APPENDIX 5'!H6+'APPENDIX 6'!H6+'APPENDIX 7'!H6+'APPENDIX 8'!H6+'APPENDIX 9'!H6+'APPENDIX 10'!H6+'APPENDIX 11'!H6</f>
        <v>329953</v>
      </c>
      <c r="I6" s="190">
        <f>'APPENDIX 5'!I6+'APPENDIX 6'!I6+'APPENDIX 7'!I6+'APPENDIX 8'!I6+'APPENDIX 9'!I6+'APPENDIX 10'!I6+'APPENDIX 11'!I6</f>
        <v>0</v>
      </c>
      <c r="J6" s="190">
        <f>'APPENDIX 5'!J6+'APPENDIX 6'!J6+'APPENDIX 7'!J6+'APPENDIX 8'!J6+'APPENDIX 9'!J6+'APPENDIX 10'!J6+'APPENDIX 11'!J6</f>
        <v>0</v>
      </c>
      <c r="K6" s="190">
        <f>'APPENDIX 5'!K6+'APPENDIX 6'!K6+'APPENDIX 7'!K6+'APPENDIX 8'!K6+'APPENDIX 9'!K6+'APPENDIX 10'!K6+'APPENDIX 11'!K6</f>
        <v>30076</v>
      </c>
      <c r="L6" s="190">
        <f>'APPENDIX 5'!L6+'APPENDIX 6'!L6+'APPENDIX 7'!L6+'APPENDIX 8'!L6+'APPENDIX 9'!L6+'APPENDIX 10'!L6+'APPENDIX 11'!L6</f>
        <v>47924</v>
      </c>
      <c r="M6" s="190">
        <f>'APPENDIX 5'!M6+'APPENDIX 6'!M6+'APPENDIX 7'!M6+'APPENDIX 8'!M6+'APPENDIX 9'!M6+'APPENDIX 10'!M6+'APPENDIX 11'!M6</f>
        <v>119282</v>
      </c>
      <c r="N6" s="190">
        <f>'APPENDIX 5'!N6+'APPENDIX 6'!N6+'APPENDIX 7'!N6+'APPENDIX 8'!N6+'APPENDIX 9'!N6+'APPENDIX 10'!N6+'APPENDIX 11'!N6</f>
        <v>321189</v>
      </c>
      <c r="O6" s="190">
        <f>'APPENDIX 5'!O6+'APPENDIX 6'!O6+'APPENDIX 7'!O6+'APPENDIX 8'!O6+'APPENDIX 9'!O6+'APPENDIX 10'!O6+'APPENDIX 11'!O6</f>
        <v>11747</v>
      </c>
      <c r="P6" s="190">
        <f>'APPENDIX 5'!P6+'APPENDIX 6'!P6+'APPENDIX 7'!P6+'APPENDIX 8'!P6+'APPENDIX 9'!P6+'APPENDIX 10'!P6+'APPENDIX 11'!P6</f>
        <v>40115</v>
      </c>
      <c r="Q6" s="191">
        <f>'APPENDIX 5'!Q6+'APPENDIX 6'!Q6+'APPENDIX 7'!Q6+'APPENDIX 8'!Q6+'APPENDIX 9'!Q6+'APPENDIX 10'!Q6+'APPENDIX 11'!Q6</f>
        <v>4741826</v>
      </c>
    </row>
    <row r="7" spans="1:17" ht="29.25" customHeight="1" x14ac:dyDescent="0.3">
      <c r="A7" s="188"/>
      <c r="B7" s="6" t="s">
        <v>144</v>
      </c>
      <c r="C7" s="190">
        <f>'APPENDIX 5'!C7+'APPENDIX 6'!C7+'APPENDIX 7'!C7+'APPENDIX 8'!C7+'APPENDIX 9'!C7+'APPENDIX 10'!C7+'APPENDIX 11'!C7</f>
        <v>-604758</v>
      </c>
      <c r="D7" s="190">
        <f>'APPENDIX 5'!D7+'APPENDIX 6'!D7+'APPENDIX 7'!D7+'APPENDIX 8'!D7+'APPENDIX 9'!D7+'APPENDIX 10'!D7+'APPENDIX 11'!D7</f>
        <v>1128259</v>
      </c>
      <c r="E7" s="190">
        <f>'APPENDIX 5'!E7+'APPENDIX 6'!E7+'APPENDIX 7'!E7+'APPENDIX 8'!E7+'APPENDIX 9'!E7+'APPENDIX 10'!E7+'APPENDIX 11'!E7</f>
        <v>598445</v>
      </c>
      <c r="F7" s="190">
        <f>'APPENDIX 5'!F7+'APPENDIX 6'!F7+'APPENDIX 7'!F7+'APPENDIX 8'!F7+'APPENDIX 9'!F7+'APPENDIX 10'!F7+'APPENDIX 11'!F7</f>
        <v>0</v>
      </c>
      <c r="G7" s="190">
        <f>'APPENDIX 5'!G7+'APPENDIX 6'!G7+'APPENDIX 7'!G7+'APPENDIX 8'!G7+'APPENDIX 9'!G7+'APPENDIX 10'!G7+'APPENDIX 11'!G7</f>
        <v>160615</v>
      </c>
      <c r="H7" s="190">
        <f>'APPENDIX 5'!H7+'APPENDIX 6'!H7+'APPENDIX 7'!H7+'APPENDIX 8'!H7+'APPENDIX 9'!H7+'APPENDIX 10'!H7+'APPENDIX 11'!H7</f>
        <v>373758</v>
      </c>
      <c r="I7" s="190">
        <f>'APPENDIX 5'!I7+'APPENDIX 6'!I7+'APPENDIX 7'!I7+'APPENDIX 8'!I7+'APPENDIX 9'!I7+'APPENDIX 10'!I7+'APPENDIX 11'!I7</f>
        <v>0</v>
      </c>
      <c r="J7" s="190">
        <f>'APPENDIX 5'!J7+'APPENDIX 6'!J7+'APPENDIX 7'!J7+'APPENDIX 8'!J7+'APPENDIX 9'!J7+'APPENDIX 10'!J7+'APPENDIX 11'!J7</f>
        <v>0</v>
      </c>
      <c r="K7" s="190">
        <f>'APPENDIX 5'!K7+'APPENDIX 6'!K7+'APPENDIX 7'!K7+'APPENDIX 8'!K7+'APPENDIX 9'!K7+'APPENDIX 10'!K7+'APPENDIX 11'!K7</f>
        <v>0</v>
      </c>
      <c r="L7" s="190">
        <f>'APPENDIX 5'!L7+'APPENDIX 6'!L7+'APPENDIX 7'!L7+'APPENDIX 8'!L7+'APPENDIX 9'!L7+'APPENDIX 10'!L7+'APPENDIX 11'!L7</f>
        <v>29747</v>
      </c>
      <c r="M7" s="190">
        <f>'APPENDIX 5'!M7+'APPENDIX 6'!M7+'APPENDIX 7'!M7+'APPENDIX 8'!M7+'APPENDIX 9'!M7+'APPENDIX 10'!M7+'APPENDIX 11'!M7</f>
        <v>274983</v>
      </c>
      <c r="N7" s="190">
        <f>'APPENDIX 5'!N7+'APPENDIX 6'!N7+'APPENDIX 7'!N7+'APPENDIX 8'!N7+'APPENDIX 9'!N7+'APPENDIX 10'!N7+'APPENDIX 11'!N7</f>
        <v>97221</v>
      </c>
      <c r="O7" s="190">
        <f>'APPENDIX 5'!O7+'APPENDIX 6'!O7+'APPENDIX 7'!O7+'APPENDIX 8'!O7+'APPENDIX 9'!O7+'APPENDIX 10'!O7+'APPENDIX 11'!O7</f>
        <v>0</v>
      </c>
      <c r="P7" s="190">
        <f>'APPENDIX 5'!P7+'APPENDIX 6'!P7+'APPENDIX 7'!P7+'APPENDIX 8'!P7+'APPENDIX 9'!P7+'APPENDIX 10'!P7+'APPENDIX 11'!P7</f>
        <v>0</v>
      </c>
      <c r="Q7" s="191">
        <f>'APPENDIX 5'!Q7+'APPENDIX 6'!Q7+'APPENDIX 7'!Q7+'APPENDIX 8'!Q7+'APPENDIX 9'!Q7+'APPENDIX 10'!Q7+'APPENDIX 11'!Q7</f>
        <v>-587577</v>
      </c>
    </row>
    <row r="8" spans="1:17" ht="29.25" customHeight="1" x14ac:dyDescent="0.3">
      <c r="A8" s="188"/>
      <c r="B8" s="6" t="s">
        <v>153</v>
      </c>
      <c r="C8" s="190">
        <f>'APPENDIX 5'!C8+'APPENDIX 6'!C8+'APPENDIX 7'!C8+'APPENDIX 8'!C8+'APPENDIX 9'!C8+'APPENDIX 10'!C8+'APPENDIX 11'!C8</f>
        <v>65796391</v>
      </c>
      <c r="D8" s="190">
        <f>'APPENDIX 5'!D8+'APPENDIX 6'!D8+'APPENDIX 7'!D8+'APPENDIX 8'!D8+'APPENDIX 9'!D8+'APPENDIX 10'!D8+'APPENDIX 11'!D8</f>
        <v>10906948</v>
      </c>
      <c r="E8" s="190">
        <f>'APPENDIX 5'!E8+'APPENDIX 6'!E8+'APPENDIX 7'!E8+'APPENDIX 8'!E8+'APPENDIX 9'!E8+'APPENDIX 10'!E8+'APPENDIX 11'!E8</f>
        <v>10731071</v>
      </c>
      <c r="F8" s="190">
        <f>'APPENDIX 5'!F8+'APPENDIX 6'!F8+'APPENDIX 7'!F8+'APPENDIX 8'!F8+'APPENDIX 9'!F8+'APPENDIX 10'!F8+'APPENDIX 11'!F8</f>
        <v>0</v>
      </c>
      <c r="G8" s="190">
        <f>'APPENDIX 5'!G8+'APPENDIX 6'!G8+'APPENDIX 7'!G8+'APPENDIX 8'!G8+'APPENDIX 9'!G8+'APPENDIX 10'!G8+'APPENDIX 11'!G8</f>
        <v>5294099</v>
      </c>
      <c r="H8" s="190">
        <f>'APPENDIX 5'!H8+'APPENDIX 6'!H8+'APPENDIX 7'!H8+'APPENDIX 8'!H8+'APPENDIX 9'!H8+'APPENDIX 10'!H8+'APPENDIX 11'!H8</f>
        <v>3231040</v>
      </c>
      <c r="I8" s="190">
        <f>'APPENDIX 5'!I8+'APPENDIX 6'!I8+'APPENDIX 7'!I8+'APPENDIX 8'!I8+'APPENDIX 9'!I8+'APPENDIX 10'!I8+'APPENDIX 11'!I8</f>
        <v>850568</v>
      </c>
      <c r="J8" s="190">
        <f>'APPENDIX 5'!J8+'APPENDIX 6'!J8+'APPENDIX 7'!J8+'APPENDIX 8'!J8+'APPENDIX 9'!J8+'APPENDIX 10'!J8+'APPENDIX 11'!J8</f>
        <v>905216</v>
      </c>
      <c r="K8" s="190">
        <f>'APPENDIX 5'!K8+'APPENDIX 6'!K8+'APPENDIX 7'!K8+'APPENDIX 8'!K8+'APPENDIX 9'!K8+'APPENDIX 10'!K8+'APPENDIX 11'!K8</f>
        <v>307277</v>
      </c>
      <c r="L8" s="190">
        <f>'APPENDIX 5'!L8+'APPENDIX 6'!L8+'APPENDIX 7'!L8+'APPENDIX 8'!L8+'APPENDIX 9'!L8+'APPENDIX 10'!L8+'APPENDIX 11'!L8</f>
        <v>668977</v>
      </c>
      <c r="M8" s="190">
        <f>'APPENDIX 5'!M8+'APPENDIX 6'!M8+'APPENDIX 7'!M8+'APPENDIX 8'!M8+'APPENDIX 9'!M8+'APPENDIX 10'!M8+'APPENDIX 11'!M8</f>
        <v>1481462</v>
      </c>
      <c r="N8" s="190">
        <f>'APPENDIX 5'!N8+'APPENDIX 6'!N8+'APPENDIX 7'!N8+'APPENDIX 8'!N8+'APPENDIX 9'!N8+'APPENDIX 10'!N8+'APPENDIX 11'!N8</f>
        <v>5195514</v>
      </c>
      <c r="O8" s="190">
        <f>'APPENDIX 5'!O8+'APPENDIX 6'!O8+'APPENDIX 7'!O8+'APPENDIX 8'!O8+'APPENDIX 9'!O8+'APPENDIX 10'!O8+'APPENDIX 11'!O8</f>
        <v>65319</v>
      </c>
      <c r="P8" s="190">
        <f>'APPENDIX 5'!P8+'APPENDIX 6'!P8+'APPENDIX 7'!P8+'APPENDIX 8'!P8+'APPENDIX 9'!P8+'APPENDIX 10'!P8+'APPENDIX 11'!P8</f>
        <v>0</v>
      </c>
      <c r="Q8" s="191">
        <f>'APPENDIX 5'!Q8+'APPENDIX 6'!Q8+'APPENDIX 7'!Q8+'APPENDIX 8'!Q8+'APPENDIX 9'!Q8+'APPENDIX 10'!Q8+'APPENDIX 11'!Q8</f>
        <v>74213117</v>
      </c>
    </row>
    <row r="9" spans="1:17" ht="29.25" customHeight="1" x14ac:dyDescent="0.3">
      <c r="A9" s="188"/>
      <c r="B9" s="6" t="s">
        <v>52</v>
      </c>
      <c r="C9" s="190">
        <f>'APPENDIX 5'!C9+'APPENDIX 6'!C9+'APPENDIX 7'!C9+'APPENDIX 8'!C9+'APPENDIX 9'!C9+'APPENDIX 10'!C9+'APPENDIX 11'!C9</f>
        <v>414001</v>
      </c>
      <c r="D9" s="190">
        <f>'APPENDIX 5'!D9+'APPENDIX 6'!D9+'APPENDIX 7'!D9+'APPENDIX 8'!D9+'APPENDIX 9'!D9+'APPENDIX 10'!D9+'APPENDIX 11'!D9</f>
        <v>153095</v>
      </c>
      <c r="E9" s="190">
        <f>'APPENDIX 5'!E9+'APPENDIX 6'!E9+'APPENDIX 7'!E9+'APPENDIX 8'!E9+'APPENDIX 9'!E9+'APPENDIX 10'!E9+'APPENDIX 11'!E9</f>
        <v>144918</v>
      </c>
      <c r="F9" s="190">
        <f>'APPENDIX 5'!F9+'APPENDIX 6'!F9+'APPENDIX 7'!F9+'APPENDIX 8'!F9+'APPENDIX 9'!F9+'APPENDIX 10'!F9+'APPENDIX 11'!F9</f>
        <v>0</v>
      </c>
      <c r="G9" s="190">
        <f>'APPENDIX 5'!G9+'APPENDIX 6'!G9+'APPENDIX 7'!G9+'APPENDIX 8'!G9+'APPENDIX 9'!G9+'APPENDIX 10'!G9+'APPENDIX 11'!G9</f>
        <v>66527</v>
      </c>
      <c r="H9" s="190">
        <f>'APPENDIX 5'!H9+'APPENDIX 6'!H9+'APPENDIX 7'!H9+'APPENDIX 8'!H9+'APPENDIX 9'!H9+'APPENDIX 10'!H9+'APPENDIX 11'!H9</f>
        <v>62053</v>
      </c>
      <c r="I9" s="190">
        <f>'APPENDIX 5'!I9+'APPENDIX 6'!I9+'APPENDIX 7'!I9+'APPENDIX 8'!I9+'APPENDIX 9'!I9+'APPENDIX 10'!I9+'APPENDIX 11'!I9</f>
        <v>0</v>
      </c>
      <c r="J9" s="190">
        <f>'APPENDIX 5'!J9+'APPENDIX 6'!J9+'APPENDIX 7'!J9+'APPENDIX 8'!J9+'APPENDIX 9'!J9+'APPENDIX 10'!J9+'APPENDIX 11'!J9</f>
        <v>0</v>
      </c>
      <c r="K9" s="190">
        <f>'APPENDIX 5'!K9+'APPENDIX 6'!K9+'APPENDIX 7'!K9+'APPENDIX 8'!K9+'APPENDIX 9'!K9+'APPENDIX 10'!K9+'APPENDIX 11'!K9</f>
        <v>0</v>
      </c>
      <c r="L9" s="190">
        <f>'APPENDIX 5'!L9+'APPENDIX 6'!L9+'APPENDIX 7'!L9+'APPENDIX 8'!L9+'APPENDIX 9'!L9+'APPENDIX 10'!L9+'APPENDIX 11'!L9</f>
        <v>296</v>
      </c>
      <c r="M9" s="190">
        <f>'APPENDIX 5'!M9+'APPENDIX 6'!M9+'APPENDIX 7'!M9+'APPENDIX 8'!M9+'APPENDIX 9'!M9+'APPENDIX 10'!M9+'APPENDIX 11'!M9</f>
        <v>90714</v>
      </c>
      <c r="N9" s="190">
        <f>'APPENDIX 5'!N9+'APPENDIX 6'!N9+'APPENDIX 7'!N9+'APPENDIX 8'!N9+'APPENDIX 9'!N9+'APPENDIX 10'!N9+'APPENDIX 11'!N9</f>
        <v>91094</v>
      </c>
      <c r="O9" s="190">
        <f>'APPENDIX 5'!O9+'APPENDIX 6'!O9+'APPENDIX 7'!O9+'APPENDIX 8'!O9+'APPENDIX 9'!O9+'APPENDIX 10'!O9+'APPENDIX 11'!O9</f>
        <v>0</v>
      </c>
      <c r="P9" s="190">
        <f>'APPENDIX 5'!P9+'APPENDIX 6'!P9+'APPENDIX 7'!P9+'APPENDIX 8'!P9+'APPENDIX 9'!P9+'APPENDIX 10'!P9+'APPENDIX 11'!P9</f>
        <v>0</v>
      </c>
      <c r="Q9" s="191">
        <f>'APPENDIX 5'!Q9+'APPENDIX 6'!Q9+'APPENDIX 7'!Q9+'APPENDIX 8'!Q9+'APPENDIX 9'!Q9+'APPENDIX 10'!Q9+'APPENDIX 11'!Q9</f>
        <v>496951</v>
      </c>
    </row>
    <row r="10" spans="1:17" ht="29.25" customHeight="1" x14ac:dyDescent="0.3">
      <c r="A10" s="188"/>
      <c r="B10" s="6" t="s">
        <v>53</v>
      </c>
      <c r="C10" s="190">
        <f>'APPENDIX 5'!C10+'APPENDIX 6'!C10+'APPENDIX 7'!C10+'APPENDIX 8'!C10+'APPENDIX 9'!C10+'APPENDIX 10'!C10+'APPENDIX 11'!C10</f>
        <v>2895444</v>
      </c>
      <c r="D10" s="190">
        <f>'APPENDIX 5'!D10+'APPENDIX 6'!D10+'APPENDIX 7'!D10+'APPENDIX 8'!D10+'APPENDIX 9'!D10+'APPENDIX 10'!D10+'APPENDIX 11'!D10</f>
        <v>3003225</v>
      </c>
      <c r="E10" s="190">
        <f>'APPENDIX 5'!E10+'APPENDIX 6'!E10+'APPENDIX 7'!E10+'APPENDIX 8'!E10+'APPENDIX 9'!E10+'APPENDIX 10'!E10+'APPENDIX 11'!E10</f>
        <v>2425183</v>
      </c>
      <c r="F10" s="190">
        <f>'APPENDIX 5'!F10+'APPENDIX 6'!F10+'APPENDIX 7'!F10+'APPENDIX 8'!F10+'APPENDIX 9'!F10+'APPENDIX 10'!F10+'APPENDIX 11'!F10</f>
        <v>0</v>
      </c>
      <c r="G10" s="190">
        <f>'APPENDIX 5'!G10+'APPENDIX 6'!G10+'APPENDIX 7'!G10+'APPENDIX 8'!G10+'APPENDIX 9'!G10+'APPENDIX 10'!G10+'APPENDIX 11'!G10</f>
        <v>799544</v>
      </c>
      <c r="H10" s="190">
        <f>'APPENDIX 5'!H10+'APPENDIX 6'!H10+'APPENDIX 7'!H10+'APPENDIX 8'!H10+'APPENDIX 9'!H10+'APPENDIX 10'!H10+'APPENDIX 11'!H10</f>
        <v>1721281</v>
      </c>
      <c r="I10" s="190">
        <f>'APPENDIX 5'!I10+'APPENDIX 6'!I10+'APPENDIX 7'!I10+'APPENDIX 8'!I10+'APPENDIX 9'!I10+'APPENDIX 10'!I10+'APPENDIX 11'!I10</f>
        <v>0</v>
      </c>
      <c r="J10" s="190">
        <f>'APPENDIX 5'!J10+'APPENDIX 6'!J10+'APPENDIX 7'!J10+'APPENDIX 8'!J10+'APPENDIX 9'!J10+'APPENDIX 10'!J10+'APPENDIX 11'!J10</f>
        <v>0</v>
      </c>
      <c r="K10" s="190">
        <f>'APPENDIX 5'!K10+'APPENDIX 6'!K10+'APPENDIX 7'!K10+'APPENDIX 8'!K10+'APPENDIX 9'!K10+'APPENDIX 10'!K10+'APPENDIX 11'!K10</f>
        <v>0</v>
      </c>
      <c r="L10" s="190">
        <f>'APPENDIX 5'!L10+'APPENDIX 6'!L10+'APPENDIX 7'!L10+'APPENDIX 8'!L10+'APPENDIX 9'!L10+'APPENDIX 10'!L10+'APPENDIX 11'!L10</f>
        <v>7333</v>
      </c>
      <c r="M10" s="190">
        <f>'APPENDIX 5'!M10+'APPENDIX 6'!M10+'APPENDIX 7'!M10+'APPENDIX 8'!M10+'APPENDIX 9'!M10+'APPENDIX 10'!M10+'APPENDIX 11'!M10</f>
        <v>769260</v>
      </c>
      <c r="N10" s="190">
        <f>'APPENDIX 5'!N10+'APPENDIX 6'!N10+'APPENDIX 7'!N10+'APPENDIX 8'!N10+'APPENDIX 9'!N10+'APPENDIX 10'!N10+'APPENDIX 11'!N10</f>
        <v>265667</v>
      </c>
      <c r="O10" s="190">
        <f>'APPENDIX 5'!O10+'APPENDIX 6'!O10+'APPENDIX 7'!O10+'APPENDIX 8'!O10+'APPENDIX 9'!O10+'APPENDIX 10'!O10+'APPENDIX 11'!O10</f>
        <v>0</v>
      </c>
      <c r="P10" s="190">
        <f>'APPENDIX 5'!P10+'APPENDIX 6'!P10+'APPENDIX 7'!P10+'APPENDIX 8'!P10+'APPENDIX 9'!P10+'APPENDIX 10'!P10+'APPENDIX 11'!P10</f>
        <v>57500</v>
      </c>
      <c r="Q10" s="191">
        <f>'APPENDIX 5'!Q10+'APPENDIX 6'!Q10+'APPENDIX 7'!Q10+'APPENDIX 8'!Q10+'APPENDIX 9'!Q10+'APPENDIX 10'!Q10+'APPENDIX 11'!Q10</f>
        <v>3030922</v>
      </c>
    </row>
    <row r="11" spans="1:17" ht="29.25" customHeight="1" x14ac:dyDescent="0.3">
      <c r="A11" s="188"/>
      <c r="B11" s="6" t="s">
        <v>22</v>
      </c>
      <c r="C11" s="190">
        <f>'APPENDIX 5'!C11+'APPENDIX 6'!C11+'APPENDIX 7'!C11+'APPENDIX 8'!C11+'APPENDIX 9'!C11+'APPENDIX 10'!C11+'APPENDIX 11'!C11</f>
        <v>654371</v>
      </c>
      <c r="D11" s="190">
        <f>'APPENDIX 5'!D11+'APPENDIX 6'!D11+'APPENDIX 7'!D11+'APPENDIX 8'!D11+'APPENDIX 9'!D11+'APPENDIX 10'!D11+'APPENDIX 11'!D11</f>
        <v>146976</v>
      </c>
      <c r="E11" s="190">
        <f>'APPENDIX 5'!E11+'APPENDIX 6'!E11+'APPENDIX 7'!E11+'APPENDIX 8'!E11+'APPENDIX 9'!E11+'APPENDIX 10'!E11+'APPENDIX 11'!E11</f>
        <v>144194</v>
      </c>
      <c r="F11" s="190">
        <f>'APPENDIX 5'!F11+'APPENDIX 6'!F11+'APPENDIX 7'!F11+'APPENDIX 8'!F11+'APPENDIX 9'!F11+'APPENDIX 10'!F11+'APPENDIX 11'!F11</f>
        <v>0</v>
      </c>
      <c r="G11" s="190">
        <f>'APPENDIX 5'!G11+'APPENDIX 6'!G11+'APPENDIX 7'!G11+'APPENDIX 8'!G11+'APPENDIX 9'!G11+'APPENDIX 10'!G11+'APPENDIX 11'!G11</f>
        <v>103453</v>
      </c>
      <c r="H11" s="190">
        <f>'APPENDIX 5'!H11+'APPENDIX 6'!H11+'APPENDIX 7'!H11+'APPENDIX 8'!H11+'APPENDIX 9'!H11+'APPENDIX 10'!H11+'APPENDIX 11'!H11</f>
        <v>145256</v>
      </c>
      <c r="I11" s="190">
        <f>'APPENDIX 5'!I11+'APPENDIX 6'!I11+'APPENDIX 7'!I11+'APPENDIX 8'!I11+'APPENDIX 9'!I11+'APPENDIX 10'!I11+'APPENDIX 11'!I11</f>
        <v>0</v>
      </c>
      <c r="J11" s="190">
        <f>'APPENDIX 5'!J11+'APPENDIX 6'!J11+'APPENDIX 7'!J11+'APPENDIX 8'!J11+'APPENDIX 9'!J11+'APPENDIX 10'!J11+'APPENDIX 11'!J11</f>
        <v>0</v>
      </c>
      <c r="K11" s="190">
        <f>'APPENDIX 5'!K11+'APPENDIX 6'!K11+'APPENDIX 7'!K11+'APPENDIX 8'!K11+'APPENDIX 9'!K11+'APPENDIX 10'!K11+'APPENDIX 11'!K11</f>
        <v>0</v>
      </c>
      <c r="L11" s="190">
        <f>'APPENDIX 5'!L11+'APPENDIX 6'!L11+'APPENDIX 7'!L11+'APPENDIX 8'!L11+'APPENDIX 9'!L11+'APPENDIX 10'!L11+'APPENDIX 11'!L11</f>
        <v>25204</v>
      </c>
      <c r="M11" s="190">
        <f>'APPENDIX 5'!M11+'APPENDIX 6'!M11+'APPENDIX 7'!M11+'APPENDIX 8'!M11+'APPENDIX 9'!M11+'APPENDIX 10'!M11+'APPENDIX 11'!M11</f>
        <v>34932</v>
      </c>
      <c r="N11" s="190">
        <f>'APPENDIX 5'!N11+'APPENDIX 6'!N11+'APPENDIX 7'!N11+'APPENDIX 8'!N11+'APPENDIX 9'!N11+'APPENDIX 10'!N11+'APPENDIX 11'!N11</f>
        <v>24535</v>
      </c>
      <c r="O11" s="190">
        <f>'APPENDIX 5'!O11+'APPENDIX 6'!O11+'APPENDIX 7'!O11+'APPENDIX 8'!O11+'APPENDIX 9'!O11+'APPENDIX 10'!O11+'APPENDIX 11'!O11</f>
        <v>0</v>
      </c>
      <c r="P11" s="190">
        <f>'APPENDIX 5'!P11+'APPENDIX 6'!P11+'APPENDIX 7'!P11+'APPENDIX 8'!P11+'APPENDIX 9'!P11+'APPENDIX 10'!P11+'APPENDIX 11'!P11</f>
        <v>0</v>
      </c>
      <c r="Q11" s="191">
        <f>'APPENDIX 5'!Q11+'APPENDIX 6'!Q11+'APPENDIX 7'!Q11+'APPENDIX 8'!Q11+'APPENDIX 9'!Q11+'APPENDIX 10'!Q11+'APPENDIX 11'!Q11</f>
        <v>617706</v>
      </c>
    </row>
    <row r="12" spans="1:17" ht="29.25" customHeight="1" x14ac:dyDescent="0.3">
      <c r="A12" s="188"/>
      <c r="B12" s="6" t="s">
        <v>54</v>
      </c>
      <c r="C12" s="190">
        <f>'APPENDIX 5'!C12+'APPENDIX 6'!C12+'APPENDIX 7'!C12+'APPENDIX 8'!C12+'APPENDIX 9'!C12+'APPENDIX 10'!C12+'APPENDIX 11'!C12</f>
        <v>332485</v>
      </c>
      <c r="D12" s="190">
        <f>'APPENDIX 5'!D12+'APPENDIX 6'!D12+'APPENDIX 7'!D12+'APPENDIX 8'!D12+'APPENDIX 9'!D12+'APPENDIX 10'!D12+'APPENDIX 11'!D12</f>
        <v>93236</v>
      </c>
      <c r="E12" s="190">
        <f>'APPENDIX 5'!E12+'APPENDIX 6'!E12+'APPENDIX 7'!E12+'APPENDIX 8'!E12+'APPENDIX 9'!E12+'APPENDIX 10'!E12+'APPENDIX 11'!E12</f>
        <v>9989</v>
      </c>
      <c r="F12" s="190">
        <f>'APPENDIX 5'!F12+'APPENDIX 6'!F12+'APPENDIX 7'!F12+'APPENDIX 8'!F12+'APPENDIX 9'!F12+'APPENDIX 10'!F12+'APPENDIX 11'!F12</f>
        <v>0</v>
      </c>
      <c r="G12" s="190">
        <f>'APPENDIX 5'!G12+'APPENDIX 6'!G12+'APPENDIX 7'!G12+'APPENDIX 8'!G12+'APPENDIX 9'!G12+'APPENDIX 10'!G12+'APPENDIX 11'!G12</f>
        <v>13188</v>
      </c>
      <c r="H12" s="190">
        <f>'APPENDIX 5'!H12+'APPENDIX 6'!H12+'APPENDIX 7'!H12+'APPENDIX 8'!H12+'APPENDIX 9'!H12+'APPENDIX 10'!H12+'APPENDIX 11'!H12</f>
        <v>13760</v>
      </c>
      <c r="I12" s="190">
        <f>'APPENDIX 5'!I12+'APPENDIX 6'!I12+'APPENDIX 7'!I12+'APPENDIX 8'!I12+'APPENDIX 9'!I12+'APPENDIX 10'!I12+'APPENDIX 11'!I12</f>
        <v>0</v>
      </c>
      <c r="J12" s="190">
        <f>'APPENDIX 5'!J12+'APPENDIX 6'!J12+'APPENDIX 7'!J12+'APPENDIX 8'!J12+'APPENDIX 9'!J12+'APPENDIX 10'!J12+'APPENDIX 11'!J12</f>
        <v>0</v>
      </c>
      <c r="K12" s="190">
        <f>'APPENDIX 5'!K12+'APPENDIX 6'!K12+'APPENDIX 7'!K12+'APPENDIX 8'!K12+'APPENDIX 9'!K12+'APPENDIX 10'!K12+'APPENDIX 11'!K12</f>
        <v>0</v>
      </c>
      <c r="L12" s="190">
        <f>'APPENDIX 5'!L12+'APPENDIX 6'!L12+'APPENDIX 7'!L12+'APPENDIX 8'!L12+'APPENDIX 9'!L12+'APPENDIX 10'!L12+'APPENDIX 11'!L12</f>
        <v>-13426</v>
      </c>
      <c r="M12" s="190">
        <f>'APPENDIX 5'!M12+'APPENDIX 6'!M12+'APPENDIX 7'!M12+'APPENDIX 8'!M12+'APPENDIX 9'!M12+'APPENDIX 10'!M12+'APPENDIX 11'!M12</f>
        <v>8434</v>
      </c>
      <c r="N12" s="190">
        <f>'APPENDIX 5'!N12+'APPENDIX 6'!N12+'APPENDIX 7'!N12+'APPENDIX 8'!N12+'APPENDIX 9'!N12+'APPENDIX 10'!N12+'APPENDIX 11'!N12</f>
        <v>15951</v>
      </c>
      <c r="O12" s="190">
        <f>'APPENDIX 5'!O12+'APPENDIX 6'!O12+'APPENDIX 7'!O12+'APPENDIX 8'!O12+'APPENDIX 9'!O12+'APPENDIX 10'!O12+'APPENDIX 11'!O12</f>
        <v>0</v>
      </c>
      <c r="P12" s="190">
        <f>'APPENDIX 5'!P12+'APPENDIX 6'!P12+'APPENDIX 7'!P12+'APPENDIX 8'!P12+'APPENDIX 9'!P12+'APPENDIX 10'!P12+'APPENDIX 11'!P12</f>
        <v>0</v>
      </c>
      <c r="Q12" s="191">
        <f>'APPENDIX 5'!Q12+'APPENDIX 6'!Q12+'APPENDIX 7'!Q12+'APPENDIX 8'!Q12+'APPENDIX 9'!Q12+'APPENDIX 10'!Q12+'APPENDIX 11'!Q12</f>
        <v>349659</v>
      </c>
    </row>
    <row r="13" spans="1:17" ht="29.25" customHeight="1" x14ac:dyDescent="0.3">
      <c r="A13" s="188"/>
      <c r="B13" s="6" t="s">
        <v>55</v>
      </c>
      <c r="C13" s="190">
        <f>'APPENDIX 5'!C13+'APPENDIX 6'!C13+'APPENDIX 7'!C13+'APPENDIX 8'!C13+'APPENDIX 9'!C13+'APPENDIX 10'!C13+'APPENDIX 11'!C13</f>
        <v>7508555</v>
      </c>
      <c r="D13" s="190">
        <f>'APPENDIX 5'!D13+'APPENDIX 6'!D13+'APPENDIX 7'!D13+'APPENDIX 8'!D13+'APPENDIX 9'!D13+'APPENDIX 10'!D13+'APPENDIX 11'!D13</f>
        <v>855111</v>
      </c>
      <c r="E13" s="190">
        <f>'APPENDIX 5'!E13+'APPENDIX 6'!E13+'APPENDIX 7'!E13+'APPENDIX 8'!E13+'APPENDIX 9'!E13+'APPENDIX 10'!E13+'APPENDIX 11'!E13</f>
        <v>826443</v>
      </c>
      <c r="F13" s="190">
        <f>'APPENDIX 5'!F13+'APPENDIX 6'!F13+'APPENDIX 7'!F13+'APPENDIX 8'!F13+'APPENDIX 9'!F13+'APPENDIX 10'!F13+'APPENDIX 11'!F13</f>
        <v>0</v>
      </c>
      <c r="G13" s="190">
        <f>'APPENDIX 5'!G13+'APPENDIX 6'!G13+'APPENDIX 7'!G13+'APPENDIX 8'!G13+'APPENDIX 9'!G13+'APPENDIX 10'!G13+'APPENDIX 11'!G13</f>
        <v>293228</v>
      </c>
      <c r="H13" s="190">
        <f>'APPENDIX 5'!H13+'APPENDIX 6'!H13+'APPENDIX 7'!H13+'APPENDIX 8'!H13+'APPENDIX 9'!H13+'APPENDIX 10'!H13+'APPENDIX 11'!H13</f>
        <v>293428</v>
      </c>
      <c r="I13" s="190">
        <f>'APPENDIX 5'!I13+'APPENDIX 6'!I13+'APPENDIX 7'!I13+'APPENDIX 8'!I13+'APPENDIX 9'!I13+'APPENDIX 10'!I13+'APPENDIX 11'!I13</f>
        <v>0</v>
      </c>
      <c r="J13" s="190">
        <f>'APPENDIX 5'!J13+'APPENDIX 6'!J13+'APPENDIX 7'!J13+'APPENDIX 8'!J13+'APPENDIX 9'!J13+'APPENDIX 10'!J13+'APPENDIX 11'!J13</f>
        <v>0</v>
      </c>
      <c r="K13" s="190">
        <f>'APPENDIX 5'!K13+'APPENDIX 6'!K13+'APPENDIX 7'!K13+'APPENDIX 8'!K13+'APPENDIX 9'!K13+'APPENDIX 10'!K13+'APPENDIX 11'!K13</f>
        <v>0</v>
      </c>
      <c r="L13" s="190">
        <f>'APPENDIX 5'!L13+'APPENDIX 6'!L13+'APPENDIX 7'!L13+'APPENDIX 8'!L13+'APPENDIX 9'!L13+'APPENDIX 10'!L13+'APPENDIX 11'!L13</f>
        <v>-12491</v>
      </c>
      <c r="M13" s="190">
        <f>'APPENDIX 5'!M13+'APPENDIX 6'!M13+'APPENDIX 7'!M13+'APPENDIX 8'!M13+'APPENDIX 9'!M13+'APPENDIX 10'!M13+'APPENDIX 11'!M13</f>
        <v>36177</v>
      </c>
      <c r="N13" s="190">
        <f>'APPENDIX 5'!N13+'APPENDIX 6'!N13+'APPENDIX 7'!N13+'APPENDIX 8'!N13+'APPENDIX 9'!N13+'APPENDIX 10'!N13+'APPENDIX 11'!N13</f>
        <v>532227</v>
      </c>
      <c r="O13" s="190">
        <f>'APPENDIX 5'!O13+'APPENDIX 6'!O13+'APPENDIX 7'!O13+'APPENDIX 8'!O13+'APPENDIX 9'!O13+'APPENDIX 10'!O13+'APPENDIX 11'!O13</f>
        <v>0</v>
      </c>
      <c r="P13" s="190">
        <f>'APPENDIX 5'!P13+'APPENDIX 6'!P13+'APPENDIX 7'!P13+'APPENDIX 8'!P13+'APPENDIX 9'!P13+'APPENDIX 10'!P13+'APPENDIX 11'!P13</f>
        <v>0</v>
      </c>
      <c r="Q13" s="191">
        <f>'APPENDIX 5'!Q13+'APPENDIX 6'!Q13+'APPENDIX 7'!Q13+'APPENDIX 8'!Q13+'APPENDIX 9'!Q13+'APPENDIX 10'!Q13+'APPENDIX 11'!Q13</f>
        <v>8550114</v>
      </c>
    </row>
    <row r="14" spans="1:17" ht="29.25" customHeight="1" x14ac:dyDescent="0.3">
      <c r="A14" s="188"/>
      <c r="B14" s="6" t="s">
        <v>56</v>
      </c>
      <c r="C14" s="190">
        <f>'APPENDIX 5'!C14+'APPENDIX 6'!C14+'APPENDIX 7'!C14+'APPENDIX 8'!C14+'APPENDIX 9'!C14+'APPENDIX 10'!C14+'APPENDIX 11'!C14</f>
        <v>941423</v>
      </c>
      <c r="D14" s="190">
        <f>'APPENDIX 5'!D14+'APPENDIX 6'!D14+'APPENDIX 7'!D14+'APPENDIX 8'!D14+'APPENDIX 9'!D14+'APPENDIX 10'!D14+'APPENDIX 11'!D14</f>
        <v>140275</v>
      </c>
      <c r="E14" s="190">
        <f>'APPENDIX 5'!E14+'APPENDIX 6'!E14+'APPENDIX 7'!E14+'APPENDIX 8'!E14+'APPENDIX 9'!E14+'APPENDIX 10'!E14+'APPENDIX 11'!E14</f>
        <v>119800</v>
      </c>
      <c r="F14" s="190">
        <f>'APPENDIX 5'!F14+'APPENDIX 6'!F14+'APPENDIX 7'!F14+'APPENDIX 8'!F14+'APPENDIX 9'!F14+'APPENDIX 10'!F14+'APPENDIX 11'!F14</f>
        <v>0</v>
      </c>
      <c r="G14" s="190">
        <f>'APPENDIX 5'!G14+'APPENDIX 6'!G14+'APPENDIX 7'!G14+'APPENDIX 8'!G14+'APPENDIX 9'!G14+'APPENDIX 10'!G14+'APPENDIX 11'!G14</f>
        <v>164189</v>
      </c>
      <c r="H14" s="190">
        <f>'APPENDIX 5'!H14+'APPENDIX 6'!H14+'APPENDIX 7'!H14+'APPENDIX 8'!H14+'APPENDIX 9'!H14+'APPENDIX 10'!H14+'APPENDIX 11'!H14</f>
        <v>163842</v>
      </c>
      <c r="I14" s="190">
        <f>'APPENDIX 5'!I14+'APPENDIX 6'!I14+'APPENDIX 7'!I14+'APPENDIX 8'!I14+'APPENDIX 9'!I14+'APPENDIX 10'!I14+'APPENDIX 11'!I14</f>
        <v>347</v>
      </c>
      <c r="J14" s="190">
        <f>'APPENDIX 5'!J14+'APPENDIX 6'!J14+'APPENDIX 7'!J14+'APPENDIX 8'!J14+'APPENDIX 9'!J14+'APPENDIX 10'!J14+'APPENDIX 11'!J14</f>
        <v>0</v>
      </c>
      <c r="K14" s="190">
        <f>'APPENDIX 5'!K14+'APPENDIX 6'!K14+'APPENDIX 7'!K14+'APPENDIX 8'!K14+'APPENDIX 9'!K14+'APPENDIX 10'!K14+'APPENDIX 11'!K14</f>
        <v>0</v>
      </c>
      <c r="L14" s="190">
        <f>'APPENDIX 5'!L14+'APPENDIX 6'!L14+'APPENDIX 7'!L14+'APPENDIX 8'!L14+'APPENDIX 9'!L14+'APPENDIX 10'!L14+'APPENDIX 11'!L14</f>
        <v>-3450</v>
      </c>
      <c r="M14" s="190">
        <f>'APPENDIX 5'!M14+'APPENDIX 6'!M14+'APPENDIX 7'!M14+'APPENDIX 8'!M14+'APPENDIX 9'!M14+'APPENDIX 10'!M14+'APPENDIX 11'!M14</f>
        <v>31120</v>
      </c>
      <c r="N14" s="190">
        <f>'APPENDIX 5'!N14+'APPENDIX 6'!N14+'APPENDIX 7'!N14+'APPENDIX 8'!N14+'APPENDIX 9'!N14+'APPENDIX 10'!N14+'APPENDIX 11'!N14</f>
        <v>36040</v>
      </c>
      <c r="O14" s="190">
        <f>'APPENDIX 5'!O14+'APPENDIX 6'!O14+'APPENDIX 7'!O14+'APPENDIX 8'!O14+'APPENDIX 9'!O14+'APPENDIX 10'!O14+'APPENDIX 11'!O14</f>
        <v>0</v>
      </c>
      <c r="P14" s="190">
        <f>'APPENDIX 5'!P14+'APPENDIX 6'!P14+'APPENDIX 7'!P14+'APPENDIX 8'!P14+'APPENDIX 9'!P14+'APPENDIX 10'!P14+'APPENDIX 11'!P14</f>
        <v>0</v>
      </c>
      <c r="Q14" s="191">
        <f>'APPENDIX 5'!Q14+'APPENDIX 6'!Q14+'APPENDIX 7'!Q14+'APPENDIX 8'!Q14+'APPENDIX 9'!Q14+'APPENDIX 10'!Q14+'APPENDIX 11'!Q14</f>
        <v>905404</v>
      </c>
    </row>
    <row r="15" spans="1:17" ht="29.25" customHeight="1" x14ac:dyDescent="0.3">
      <c r="A15" s="188"/>
      <c r="B15" s="6" t="s">
        <v>57</v>
      </c>
      <c r="C15" s="190">
        <f>'APPENDIX 5'!C15+'APPENDIX 6'!C15+'APPENDIX 7'!C15+'APPENDIX 8'!C15+'APPENDIX 9'!C15+'APPENDIX 10'!C15+'APPENDIX 11'!C15</f>
        <v>68491250</v>
      </c>
      <c r="D15" s="69">
        <f>'APPENDIX 5'!D15+'APPENDIX 6'!D15+'APPENDIX 7'!D15+'APPENDIX 8'!D15+'APPENDIX 9'!D15+'APPENDIX 10'!D15+'APPENDIX 11'!D15</f>
        <v>6120854</v>
      </c>
      <c r="E15" s="190">
        <f>'APPENDIX 5'!E15+'APPENDIX 6'!E15+'APPENDIX 7'!E15+'APPENDIX 8'!E15+'APPENDIX 9'!E15+'APPENDIX 10'!E15+'APPENDIX 11'!E15</f>
        <v>5869643</v>
      </c>
      <c r="F15" s="190">
        <f>'APPENDIX 5'!F15+'APPENDIX 6'!F15+'APPENDIX 7'!F15+'APPENDIX 8'!F15+'APPENDIX 9'!F15+'APPENDIX 10'!F15+'APPENDIX 11'!F15</f>
        <v>0</v>
      </c>
      <c r="G15" s="190">
        <f>'APPENDIX 5'!G15+'APPENDIX 6'!G15+'APPENDIX 7'!G15+'APPENDIX 8'!G15+'APPENDIX 9'!G15+'APPENDIX 10'!G15+'APPENDIX 11'!G15</f>
        <v>3609525</v>
      </c>
      <c r="H15" s="190">
        <f>'APPENDIX 5'!H15+'APPENDIX 6'!H15+'APPENDIX 7'!H15+'APPENDIX 8'!H15+'APPENDIX 9'!H15+'APPENDIX 10'!H15+'APPENDIX 11'!H15</f>
        <v>544087</v>
      </c>
      <c r="I15" s="190">
        <f>'APPENDIX 5'!I15+'APPENDIX 6'!I15+'APPENDIX 7'!I15+'APPENDIX 8'!I15+'APPENDIX 9'!I15+'APPENDIX 10'!I15+'APPENDIX 11'!I15</f>
        <v>2470365</v>
      </c>
      <c r="J15" s="190">
        <f>'APPENDIX 5'!J15+'APPENDIX 6'!J15+'APPENDIX 7'!J15+'APPENDIX 8'!J15+'APPENDIX 9'!J15+'APPENDIX 10'!J15+'APPENDIX 11'!J15</f>
        <v>0</v>
      </c>
      <c r="K15" s="190">
        <f>'APPENDIX 5'!K15+'APPENDIX 6'!K15+'APPENDIX 7'!K15+'APPENDIX 8'!K15+'APPENDIX 9'!K15+'APPENDIX 10'!K15+'APPENDIX 11'!K15</f>
        <v>598480</v>
      </c>
      <c r="L15" s="190">
        <f>'APPENDIX 5'!L15+'APPENDIX 6'!L15+'APPENDIX 7'!L15+'APPENDIX 8'!L15+'APPENDIX 9'!L15+'APPENDIX 10'!L15+'APPENDIX 11'!L15</f>
        <v>265685</v>
      </c>
      <c r="M15" s="190">
        <f>'APPENDIX 5'!M15+'APPENDIX 6'!M15+'APPENDIX 7'!M15+'APPENDIX 8'!M15+'APPENDIX 9'!M15+'APPENDIX 10'!M15+'APPENDIX 11'!M15</f>
        <v>628878</v>
      </c>
      <c r="N15" s="190">
        <f>'APPENDIX 5'!N15+'APPENDIX 6'!N15+'APPENDIX 7'!N15+'APPENDIX 8'!N15+'APPENDIX 9'!N15+'APPENDIX 10'!N15+'APPENDIX 11'!N15</f>
        <v>5736699</v>
      </c>
      <c r="O15" s="190">
        <f>'APPENDIX 5'!O15+'APPENDIX 6'!O15+'APPENDIX 7'!O15+'APPENDIX 8'!O15+'APPENDIX 9'!O15+'APPENDIX 10'!O15+'APPENDIX 11'!O15</f>
        <v>0</v>
      </c>
      <c r="P15" s="190">
        <f>'APPENDIX 5'!P15+'APPENDIX 6'!P15+'APPENDIX 7'!P15+'APPENDIX 8'!P15+'APPENDIX 9'!P15+'APPENDIX 10'!P15+'APPENDIX 11'!P15</f>
        <v>280000</v>
      </c>
      <c r="Q15" s="191">
        <f>'APPENDIX 5'!Q15+'APPENDIX 6'!Q15+'APPENDIX 7'!Q15+'APPENDIX 8'!Q15+'APPENDIX 9'!Q15+'APPENDIX 10'!Q15+'APPENDIX 11'!Q15</f>
        <v>75310095</v>
      </c>
    </row>
    <row r="16" spans="1:17" ht="29.25" customHeight="1" x14ac:dyDescent="0.3">
      <c r="A16" s="188"/>
      <c r="B16" s="6" t="s">
        <v>58</v>
      </c>
      <c r="C16" s="190">
        <f>'APPENDIX 5'!C16+'APPENDIX 6'!C16+'APPENDIX 7'!C16+'APPENDIX 8'!C16+'APPENDIX 9'!C16+'APPENDIX 10'!C16+'APPENDIX 11'!C16</f>
        <v>64303943</v>
      </c>
      <c r="D16" s="69">
        <f>'APPENDIX 5'!D16+'APPENDIX 6'!D16+'APPENDIX 7'!D16+'APPENDIX 8'!D16+'APPENDIX 9'!D16+'APPENDIX 10'!D16+'APPENDIX 11'!D16</f>
        <v>6876795</v>
      </c>
      <c r="E16" s="190">
        <f>'APPENDIX 5'!E16+'APPENDIX 6'!E16+'APPENDIX 7'!E16+'APPENDIX 8'!E16+'APPENDIX 9'!E16+'APPENDIX 10'!E16+'APPENDIX 11'!E16</f>
        <v>6513707</v>
      </c>
      <c r="F16" s="190">
        <f>'APPENDIX 5'!F16+'APPENDIX 6'!F16+'APPENDIX 7'!F16+'APPENDIX 8'!F16+'APPENDIX 9'!F16+'APPENDIX 10'!F16+'APPENDIX 11'!F16</f>
        <v>0</v>
      </c>
      <c r="G16" s="190">
        <f>'APPENDIX 5'!G16+'APPENDIX 6'!G16+'APPENDIX 7'!G16+'APPENDIX 8'!G16+'APPENDIX 9'!G16+'APPENDIX 10'!G16+'APPENDIX 11'!G16</f>
        <v>4074893</v>
      </c>
      <c r="H16" s="190">
        <f>'APPENDIX 5'!H16+'APPENDIX 6'!H16+'APPENDIX 7'!H16+'APPENDIX 8'!H16+'APPENDIX 9'!H16+'APPENDIX 10'!H16+'APPENDIX 11'!H16</f>
        <v>3736386</v>
      </c>
      <c r="I16" s="190">
        <f>'APPENDIX 5'!I16+'APPENDIX 6'!I16+'APPENDIX 7'!I16+'APPENDIX 8'!I16+'APPENDIX 9'!I16+'APPENDIX 10'!I16+'APPENDIX 11'!I16</f>
        <v>322405</v>
      </c>
      <c r="J16" s="190">
        <f>'APPENDIX 5'!J16+'APPENDIX 6'!J16+'APPENDIX 7'!J16+'APPENDIX 8'!J16+'APPENDIX 9'!J16+'APPENDIX 10'!J16+'APPENDIX 11'!J16</f>
        <v>0</v>
      </c>
      <c r="K16" s="190">
        <f>'APPENDIX 5'!K16+'APPENDIX 6'!K16+'APPENDIX 7'!K16+'APPENDIX 8'!K16+'APPENDIX 9'!K16+'APPENDIX 10'!K16+'APPENDIX 11'!K16</f>
        <v>0</v>
      </c>
      <c r="L16" s="190">
        <f>'APPENDIX 5'!L16+'APPENDIX 6'!L16+'APPENDIX 7'!L16+'APPENDIX 8'!L16+'APPENDIX 9'!L16+'APPENDIX 10'!L16+'APPENDIX 11'!L16</f>
        <v>455598</v>
      </c>
      <c r="M16" s="190">
        <f>'APPENDIX 5'!M16+'APPENDIX 6'!M16+'APPENDIX 7'!M16+'APPENDIX 8'!M16+'APPENDIX 9'!M16+'APPENDIX 10'!M16+'APPENDIX 11'!M16</f>
        <v>529904</v>
      </c>
      <c r="N16" s="190">
        <f>'APPENDIX 5'!N16+'APPENDIX 6'!N16+'APPENDIX 7'!N16+'APPENDIX 8'!N16+'APPENDIX 9'!N16+'APPENDIX 10'!N16+'APPENDIX 11'!N16</f>
        <v>3201016</v>
      </c>
      <c r="O16" s="190">
        <f>'APPENDIX 5'!O16+'APPENDIX 6'!O16+'APPENDIX 7'!O16+'APPENDIX 8'!O16+'APPENDIX 9'!O16+'APPENDIX 10'!O16+'APPENDIX 11'!O16</f>
        <v>13426</v>
      </c>
      <c r="P16" s="190">
        <f>'APPENDIX 5'!P16+'APPENDIX 6'!P16+'APPENDIX 7'!P16+'APPENDIX 8'!P16+'APPENDIX 9'!P16+'APPENDIX 10'!P16+'APPENDIX 11'!P16</f>
        <v>309066</v>
      </c>
      <c r="Q16" s="191">
        <f>'APPENDIX 5'!Q16+'APPENDIX 6'!Q16+'APPENDIX 7'!Q16+'APPENDIX 8'!Q16+'APPENDIX 9'!Q16+'APPENDIX 10'!Q16+'APPENDIX 11'!Q16</f>
        <v>68651882</v>
      </c>
    </row>
    <row r="17" spans="1:19" ht="29.25" customHeight="1" x14ac:dyDescent="0.3">
      <c r="A17" s="188"/>
      <c r="B17" s="6" t="s">
        <v>59</v>
      </c>
      <c r="C17" s="190">
        <f>'APPENDIX 5'!C17+'APPENDIX 6'!C17+'APPENDIX 7'!C17+'APPENDIX 8'!C17+'APPENDIX 9'!C17+'APPENDIX 10'!C17+'APPENDIX 11'!C17</f>
        <v>32823515</v>
      </c>
      <c r="D17" s="69">
        <f>'APPENDIX 5'!D17+'APPENDIX 6'!D17+'APPENDIX 7'!D17+'APPENDIX 8'!D17+'APPENDIX 9'!D17+'APPENDIX 10'!D17+'APPENDIX 11'!D17</f>
        <v>2358495</v>
      </c>
      <c r="E17" s="190">
        <f>'APPENDIX 5'!E17+'APPENDIX 6'!E17+'APPENDIX 7'!E17+'APPENDIX 8'!E17+'APPENDIX 9'!E17+'APPENDIX 10'!E17+'APPENDIX 11'!E17</f>
        <v>2335431</v>
      </c>
      <c r="F17" s="190">
        <f>'APPENDIX 5'!F17+'APPENDIX 6'!F17+'APPENDIX 7'!F17+'APPENDIX 8'!F17+'APPENDIX 9'!F17+'APPENDIX 10'!F17+'APPENDIX 11'!F17</f>
        <v>0</v>
      </c>
      <c r="G17" s="190">
        <f>'APPENDIX 5'!G17+'APPENDIX 6'!G17+'APPENDIX 7'!G17+'APPENDIX 8'!G17+'APPENDIX 9'!G17+'APPENDIX 10'!G17+'APPENDIX 11'!G17</f>
        <v>1865947</v>
      </c>
      <c r="H17" s="190">
        <f>'APPENDIX 5'!H17+'APPENDIX 6'!H17+'APPENDIX 7'!H17+'APPENDIX 8'!H17+'APPENDIX 9'!H17+'APPENDIX 10'!H17+'APPENDIX 11'!H17</f>
        <v>1894789</v>
      </c>
      <c r="I17" s="190">
        <f>'APPENDIX 5'!I17+'APPENDIX 6'!I17+'APPENDIX 7'!I17+'APPENDIX 8'!I17+'APPENDIX 9'!I17+'APPENDIX 10'!I17+'APPENDIX 11'!I17</f>
        <v>0</v>
      </c>
      <c r="J17" s="190">
        <f>'APPENDIX 5'!J17+'APPENDIX 6'!J17+'APPENDIX 7'!J17+'APPENDIX 8'!J17+'APPENDIX 9'!J17+'APPENDIX 10'!J17+'APPENDIX 11'!J17</f>
        <v>0</v>
      </c>
      <c r="K17" s="190">
        <f>'APPENDIX 5'!K17+'APPENDIX 6'!K17+'APPENDIX 7'!K17+'APPENDIX 8'!K17+'APPENDIX 9'!K17+'APPENDIX 10'!K17+'APPENDIX 11'!K17</f>
        <v>0</v>
      </c>
      <c r="L17" s="190">
        <f>'APPENDIX 5'!L17+'APPENDIX 6'!L17+'APPENDIX 7'!L17+'APPENDIX 8'!L17+'APPENDIX 9'!L17+'APPENDIX 10'!L17+'APPENDIX 11'!L17</f>
        <v>66038</v>
      </c>
      <c r="M17" s="69">
        <f>'APPENDIX 5'!M17+'APPENDIX 6'!M17+'APPENDIX 7'!M17+'APPENDIX 8'!M17+'APPENDIX 9'!M17+'APPENDIX 10'!M17+'APPENDIX 11'!M17</f>
        <v>182110</v>
      </c>
      <c r="N17" s="69">
        <f>'APPENDIX 5'!N17+'APPENDIX 6'!N17+'APPENDIX 7'!N17+'APPENDIX 8'!N17+'APPENDIX 9'!N17+'APPENDIX 10'!N17+'APPENDIX 11'!N17</f>
        <v>1995620</v>
      </c>
      <c r="O17" s="190">
        <f>'APPENDIX 5'!O17+'APPENDIX 6'!O17+'APPENDIX 7'!O17+'APPENDIX 8'!O17+'APPENDIX 9'!O17+'APPENDIX 10'!O17+'APPENDIX 11'!O17</f>
        <v>0</v>
      </c>
      <c r="P17" s="190">
        <f>'APPENDIX 5'!P17+'APPENDIX 6'!P17+'APPENDIX 7'!P17+'APPENDIX 8'!P17+'APPENDIX 9'!P17+'APPENDIX 10'!P17+'APPENDIX 11'!P17</f>
        <v>0</v>
      </c>
      <c r="Q17" s="191">
        <f>'APPENDIX 5'!Q17+'APPENDIX 6'!Q17+'APPENDIX 7'!Q17+'APPENDIX 8'!Q17+'APPENDIX 9'!Q17+'APPENDIX 10'!Q17+'APPENDIX 11'!Q17</f>
        <v>35011628</v>
      </c>
    </row>
    <row r="18" spans="1:19" ht="29.25" customHeight="1" x14ac:dyDescent="0.3">
      <c r="A18" s="188"/>
      <c r="B18" s="6" t="s">
        <v>133</v>
      </c>
      <c r="C18" s="190">
        <f>'APPENDIX 5'!C18+'APPENDIX 6'!C18+'APPENDIX 7'!C18+'APPENDIX 8'!C18+'APPENDIX 9'!C18+'APPENDIX 10'!C18+'APPENDIX 11'!C18</f>
        <v>816874</v>
      </c>
      <c r="D18" s="69">
        <f>'APPENDIX 5'!D18+'APPENDIX 6'!D18+'APPENDIX 7'!D18+'APPENDIX 8'!D18+'APPENDIX 9'!D18+'APPENDIX 10'!D18+'APPENDIX 11'!D18</f>
        <v>303400</v>
      </c>
      <c r="E18" s="190">
        <f>'APPENDIX 5'!E18+'APPENDIX 6'!E18+'APPENDIX 7'!E18+'APPENDIX 8'!E18+'APPENDIX 9'!E18+'APPENDIX 10'!E18+'APPENDIX 11'!E18</f>
        <v>282989</v>
      </c>
      <c r="F18" s="190">
        <f>'APPENDIX 5'!F18+'APPENDIX 6'!F18+'APPENDIX 7'!F18+'APPENDIX 8'!F18+'APPENDIX 9'!F18+'APPENDIX 10'!F18+'APPENDIX 11'!F18</f>
        <v>0</v>
      </c>
      <c r="G18" s="190">
        <f>'APPENDIX 5'!G18+'APPENDIX 6'!G18+'APPENDIX 7'!G18+'APPENDIX 8'!G18+'APPENDIX 9'!G18+'APPENDIX 10'!G18+'APPENDIX 11'!G18</f>
        <v>64231</v>
      </c>
      <c r="H18" s="190">
        <f>'APPENDIX 5'!H18+'APPENDIX 6'!H18+'APPENDIX 7'!H18+'APPENDIX 8'!H18+'APPENDIX 9'!H18+'APPENDIX 10'!H18+'APPENDIX 11'!H18</f>
        <v>46654</v>
      </c>
      <c r="I18" s="190">
        <f>'APPENDIX 5'!I18+'APPENDIX 6'!I18+'APPENDIX 7'!I18+'APPENDIX 8'!I18+'APPENDIX 9'!I18+'APPENDIX 10'!I18+'APPENDIX 11'!I18</f>
        <v>0</v>
      </c>
      <c r="J18" s="190">
        <f>'APPENDIX 5'!J18+'APPENDIX 6'!J18+'APPENDIX 7'!J18+'APPENDIX 8'!J18+'APPENDIX 9'!J18+'APPENDIX 10'!J18+'APPENDIX 11'!J18</f>
        <v>0</v>
      </c>
      <c r="K18" s="190">
        <f>'APPENDIX 5'!K18+'APPENDIX 6'!K18+'APPENDIX 7'!K18+'APPENDIX 8'!K18+'APPENDIX 9'!K18+'APPENDIX 10'!K18+'APPENDIX 11'!K18</f>
        <v>27915</v>
      </c>
      <c r="L18" s="190">
        <f>'APPENDIX 5'!L18+'APPENDIX 6'!L18+'APPENDIX 7'!L18+'APPENDIX 8'!L18+'APPENDIX 9'!L18+'APPENDIX 10'!L18+'APPENDIX 11'!L18</f>
        <v>24631</v>
      </c>
      <c r="M18" s="190">
        <f>'APPENDIX 5'!M18+'APPENDIX 6'!M18+'APPENDIX 7'!M18+'APPENDIX 8'!M18+'APPENDIX 9'!M18+'APPENDIX 10'!M18+'APPENDIX 11'!M18</f>
        <v>85855</v>
      </c>
      <c r="N18" s="190">
        <f>'APPENDIX 5'!N18+'APPENDIX 6'!N18+'APPENDIX 7'!N18+'APPENDIX 8'!N18+'APPENDIX 9'!N18+'APPENDIX 10'!N18+'APPENDIX 11'!N18</f>
        <v>25875</v>
      </c>
      <c r="O18" s="190">
        <f>'APPENDIX 5'!O18+'APPENDIX 6'!O18+'APPENDIX 7'!O18+'APPENDIX 8'!O18+'APPENDIX 9'!O18+'APPENDIX 10'!O18+'APPENDIX 11'!O18</f>
        <v>0</v>
      </c>
      <c r="P18" s="190">
        <f>'APPENDIX 5'!P18+'APPENDIX 6'!P18+'APPENDIX 7'!P18+'APPENDIX 8'!P18+'APPENDIX 9'!P18+'APPENDIX 10'!P18+'APPENDIX 11'!P18</f>
        <v>0</v>
      </c>
      <c r="Q18" s="191">
        <f>'APPENDIX 5'!Q18+'APPENDIX 6'!Q18+'APPENDIX 7'!Q18+'APPENDIX 8'!Q18+'APPENDIX 9'!Q18+'APPENDIX 10'!Q18+'APPENDIX 11'!Q18</f>
        <v>940684</v>
      </c>
    </row>
    <row r="19" spans="1:19" ht="29.25" customHeight="1" x14ac:dyDescent="0.3">
      <c r="A19" s="188"/>
      <c r="B19" s="6" t="s">
        <v>267</v>
      </c>
      <c r="C19" s="190">
        <f>'APPENDIX 5'!C19+'APPENDIX 6'!C19+'APPENDIX 7'!C19+'APPENDIX 8'!C19+'APPENDIX 9'!C19+'APPENDIX 10'!C19+'APPENDIX 11'!C19</f>
        <v>0</v>
      </c>
      <c r="D19" s="69">
        <f>'APPENDIX 5'!D19+'APPENDIX 6'!D19+'APPENDIX 7'!D19+'APPENDIX 8'!D19+'APPENDIX 9'!D19+'APPENDIX 10'!D19+'APPENDIX 11'!D19</f>
        <v>84720</v>
      </c>
      <c r="E19" s="190">
        <f>'APPENDIX 5'!E19+'APPENDIX 6'!E19+'APPENDIX 7'!E19+'APPENDIX 8'!E19+'APPENDIX 9'!E19+'APPENDIX 10'!E19+'APPENDIX 11'!E19</f>
        <v>84720</v>
      </c>
      <c r="F19" s="190">
        <f>'APPENDIX 5'!F19+'APPENDIX 6'!F19+'APPENDIX 7'!F19+'APPENDIX 8'!F19+'APPENDIX 9'!F19+'APPENDIX 10'!F19+'APPENDIX 11'!F19</f>
        <v>0</v>
      </c>
      <c r="G19" s="190">
        <f>'APPENDIX 5'!G19+'APPENDIX 6'!G19+'APPENDIX 7'!G19+'APPENDIX 8'!G19+'APPENDIX 9'!G19+'APPENDIX 10'!G19+'APPENDIX 11'!G19</f>
        <v>0</v>
      </c>
      <c r="H19" s="190">
        <f>'APPENDIX 5'!H19+'APPENDIX 6'!H19+'APPENDIX 7'!H19+'APPENDIX 8'!H19+'APPENDIX 9'!H19+'APPENDIX 10'!H19+'APPENDIX 11'!H19</f>
        <v>0</v>
      </c>
      <c r="I19" s="190">
        <f>'APPENDIX 5'!I19+'APPENDIX 6'!I19+'APPENDIX 7'!I19+'APPENDIX 8'!I19+'APPENDIX 9'!I19+'APPENDIX 10'!I19+'APPENDIX 11'!I19</f>
        <v>0</v>
      </c>
      <c r="J19" s="190">
        <f>'APPENDIX 5'!J19+'APPENDIX 6'!J19+'APPENDIX 7'!J19+'APPENDIX 8'!J19+'APPENDIX 9'!J19+'APPENDIX 10'!J19+'APPENDIX 11'!J19</f>
        <v>0</v>
      </c>
      <c r="K19" s="190">
        <f>'APPENDIX 5'!K19+'APPENDIX 6'!K19+'APPENDIX 7'!K19+'APPENDIX 8'!K19+'APPENDIX 9'!K19+'APPENDIX 10'!K19+'APPENDIX 11'!K19</f>
        <v>0</v>
      </c>
      <c r="L19" s="190">
        <f>'APPENDIX 5'!L19+'APPENDIX 6'!L19+'APPENDIX 7'!L19+'APPENDIX 8'!L19+'APPENDIX 9'!L19+'APPENDIX 10'!L19+'APPENDIX 11'!L19</f>
        <v>0</v>
      </c>
      <c r="M19" s="190">
        <f>'APPENDIX 5'!M19+'APPENDIX 6'!M19+'APPENDIX 7'!M19+'APPENDIX 8'!M19+'APPENDIX 9'!M19+'APPENDIX 10'!M19+'APPENDIX 11'!M19</f>
        <v>81875</v>
      </c>
      <c r="N19" s="190">
        <f>'APPENDIX 5'!N19+'APPENDIX 6'!N19+'APPENDIX 7'!N19+'APPENDIX 8'!N19+'APPENDIX 9'!N19+'APPENDIX 10'!N19+'APPENDIX 11'!N19</f>
        <v>0</v>
      </c>
      <c r="O19" s="190">
        <f>'APPENDIX 5'!O19+'APPENDIX 6'!O19+'APPENDIX 7'!O19+'APPENDIX 8'!O19+'APPENDIX 9'!O19+'APPENDIX 10'!O19+'APPENDIX 11'!O19</f>
        <v>0</v>
      </c>
      <c r="P19" s="190">
        <f>'APPENDIX 5'!P19+'APPENDIX 6'!P19+'APPENDIX 7'!P19+'APPENDIX 8'!P19+'APPENDIX 9'!P19+'APPENDIX 10'!P19+'APPENDIX 11'!P19</f>
        <v>0</v>
      </c>
      <c r="Q19" s="191">
        <f>'APPENDIX 5'!Q19+'APPENDIX 6'!Q19+'APPENDIX 7'!Q19+'APPENDIX 8'!Q19+'APPENDIX 9'!Q19+'APPENDIX 10'!Q19+'APPENDIX 11'!Q19</f>
        <v>2845</v>
      </c>
    </row>
    <row r="20" spans="1:19" ht="29.25" customHeight="1" x14ac:dyDescent="0.3">
      <c r="A20" s="188"/>
      <c r="B20" s="6" t="s">
        <v>138</v>
      </c>
      <c r="C20" s="190">
        <f>'APPENDIX 5'!C20+'APPENDIX 6'!C20+'APPENDIX 7'!C20+'APPENDIX 8'!C20+'APPENDIX 9'!C20+'APPENDIX 10'!C20+'APPENDIX 11'!C20</f>
        <v>21084157</v>
      </c>
      <c r="D20" s="69">
        <f>'APPENDIX 5'!D20+'APPENDIX 6'!D20+'APPENDIX 7'!D20+'APPENDIX 8'!D20+'APPENDIX 9'!D20+'APPENDIX 10'!D20+'APPENDIX 11'!D20</f>
        <v>2529562</v>
      </c>
      <c r="E20" s="190">
        <f>'APPENDIX 5'!E20+'APPENDIX 6'!E20+'APPENDIX 7'!E20+'APPENDIX 8'!E20+'APPENDIX 9'!E20+'APPENDIX 10'!E20+'APPENDIX 11'!E20</f>
        <v>2411669</v>
      </c>
      <c r="F20" s="190">
        <f>'APPENDIX 5'!F20+'APPENDIX 6'!F20+'APPENDIX 7'!F20+'APPENDIX 8'!F20+'APPENDIX 9'!F20+'APPENDIX 10'!F20+'APPENDIX 11'!F20</f>
        <v>0</v>
      </c>
      <c r="G20" s="190">
        <f>'APPENDIX 5'!G20+'APPENDIX 6'!G20+'APPENDIX 7'!G20+'APPENDIX 8'!G20+'APPENDIX 9'!G20+'APPENDIX 10'!G20+'APPENDIX 11'!G20</f>
        <v>2119301</v>
      </c>
      <c r="H20" s="190">
        <f>'APPENDIX 5'!H20+'APPENDIX 6'!H20+'APPENDIX 7'!H20+'APPENDIX 8'!H20+'APPENDIX 9'!H20+'APPENDIX 10'!H20+'APPENDIX 11'!H20</f>
        <v>2092251</v>
      </c>
      <c r="I20" s="190">
        <f>'APPENDIX 5'!I20+'APPENDIX 6'!I20+'APPENDIX 7'!I20+'APPENDIX 8'!I20+'APPENDIX 9'!I20+'APPENDIX 10'!I20+'APPENDIX 11'!I20</f>
        <v>0</v>
      </c>
      <c r="J20" s="190">
        <f>'APPENDIX 5'!J20+'APPENDIX 6'!J20+'APPENDIX 7'!J20+'APPENDIX 8'!J20+'APPENDIX 9'!J20+'APPENDIX 10'!J20+'APPENDIX 11'!J20</f>
        <v>0</v>
      </c>
      <c r="K20" s="190">
        <f>'APPENDIX 5'!K20+'APPENDIX 6'!K20+'APPENDIX 7'!K20+'APPENDIX 8'!K20+'APPENDIX 9'!K20+'APPENDIX 10'!K20+'APPENDIX 11'!K20</f>
        <v>0</v>
      </c>
      <c r="L20" s="190">
        <f>'APPENDIX 5'!L20+'APPENDIX 6'!L20+'APPENDIX 7'!L20+'APPENDIX 8'!L20+'APPENDIX 9'!L20+'APPENDIX 10'!L20+'APPENDIX 11'!L20</f>
        <v>186526</v>
      </c>
      <c r="M20" s="190">
        <f>'APPENDIX 5'!M20+'APPENDIX 6'!M20+'APPENDIX 7'!M20+'APPENDIX 8'!M20+'APPENDIX 9'!M20+'APPENDIX 10'!M20+'APPENDIX 11'!M20</f>
        <v>593364</v>
      </c>
      <c r="N20" s="190">
        <f>'APPENDIX 5'!N20+'APPENDIX 6'!N20+'APPENDIX 7'!N20+'APPENDIX 8'!N20+'APPENDIX 9'!N20+'APPENDIX 10'!N20+'APPENDIX 11'!N20</f>
        <v>1551876</v>
      </c>
      <c r="O20" s="190">
        <f>'APPENDIX 5'!O20+'APPENDIX 6'!O20+'APPENDIX 7'!O20+'APPENDIX 8'!O20+'APPENDIX 9'!O20+'APPENDIX 10'!O20+'APPENDIX 11'!O20</f>
        <v>0</v>
      </c>
      <c r="P20" s="190">
        <f>'APPENDIX 5'!P20+'APPENDIX 6'!P20+'APPENDIX 7'!P20+'APPENDIX 8'!P20+'APPENDIX 9'!P20+'APPENDIX 10'!P20+'APPENDIX 11'!P20</f>
        <v>0</v>
      </c>
      <c r="Q20" s="191">
        <f>'APPENDIX 5'!Q20+'APPENDIX 6'!Q20+'APPENDIX 7'!Q20+'APPENDIX 8'!Q20+'APPENDIX 9'!Q20+'APPENDIX 10'!Q20+'APPENDIX 11'!Q20</f>
        <v>22175562</v>
      </c>
    </row>
    <row r="21" spans="1:19" ht="29.25" customHeight="1" x14ac:dyDescent="0.3">
      <c r="A21" s="188"/>
      <c r="B21" s="6" t="s">
        <v>35</v>
      </c>
      <c r="C21" s="190">
        <f>'APPENDIX 5'!C21+'APPENDIX 6'!C21+'APPENDIX 7'!C21+'APPENDIX 8'!C21+'APPENDIX 9'!C21+'APPENDIX 10'!C21+'APPENDIX 11'!C21</f>
        <v>12118569</v>
      </c>
      <c r="D21" s="69">
        <f>'APPENDIX 5'!D21+'APPENDIX 6'!D21+'APPENDIX 7'!D21+'APPENDIX 8'!D21+'APPENDIX 9'!D21+'APPENDIX 10'!D21+'APPENDIX 11'!D21</f>
        <v>1899555</v>
      </c>
      <c r="E21" s="190">
        <f>'APPENDIX 5'!E21+'APPENDIX 6'!E21+'APPENDIX 7'!E21+'APPENDIX 8'!E21+'APPENDIX 9'!E21+'APPENDIX 10'!E21+'APPENDIX 11'!E21</f>
        <v>1855213</v>
      </c>
      <c r="F21" s="190">
        <f>'APPENDIX 5'!F21+'APPENDIX 6'!F21+'APPENDIX 7'!F21+'APPENDIX 8'!F21+'APPENDIX 9'!F21+'APPENDIX 10'!F21+'APPENDIX 11'!F21</f>
        <v>0</v>
      </c>
      <c r="G21" s="190">
        <f>'APPENDIX 5'!G21+'APPENDIX 6'!G21+'APPENDIX 7'!G21+'APPENDIX 8'!G21+'APPENDIX 9'!G21+'APPENDIX 10'!G21+'APPENDIX 11'!G21</f>
        <v>808399</v>
      </c>
      <c r="H21" s="190">
        <f>'APPENDIX 5'!H21+'APPENDIX 6'!H21+'APPENDIX 7'!H21+'APPENDIX 8'!H21+'APPENDIX 9'!H21+'APPENDIX 10'!H21+'APPENDIX 11'!H21</f>
        <v>808399</v>
      </c>
      <c r="I21" s="190">
        <f>'APPENDIX 5'!I21+'APPENDIX 6'!I21+'APPENDIX 7'!I21+'APPENDIX 8'!I21+'APPENDIX 9'!I21+'APPENDIX 10'!I21+'APPENDIX 11'!I21</f>
        <v>0</v>
      </c>
      <c r="J21" s="190">
        <f>'APPENDIX 5'!J21+'APPENDIX 6'!J21+'APPENDIX 7'!J21+'APPENDIX 8'!J21+'APPENDIX 9'!J21+'APPENDIX 10'!J21+'APPENDIX 11'!J21</f>
        <v>0</v>
      </c>
      <c r="K21" s="190">
        <f>'APPENDIX 5'!K21+'APPENDIX 6'!K21+'APPENDIX 7'!K21+'APPENDIX 8'!K21+'APPENDIX 9'!K21+'APPENDIX 10'!K21+'APPENDIX 11'!K21</f>
        <v>0</v>
      </c>
      <c r="L21" s="190">
        <f>'APPENDIX 5'!L21+'APPENDIX 6'!L21+'APPENDIX 7'!L21+'APPENDIX 8'!L21+'APPENDIX 9'!L21+'APPENDIX 10'!L21+'APPENDIX 11'!L21</f>
        <v>128326</v>
      </c>
      <c r="M21" s="190">
        <f>'APPENDIX 5'!M21+'APPENDIX 6'!M21+'APPENDIX 7'!M21+'APPENDIX 8'!M21+'APPENDIX 9'!M21+'APPENDIX 10'!M21+'APPENDIX 11'!M21</f>
        <v>318936</v>
      </c>
      <c r="N21" s="190">
        <f>'APPENDIX 5'!N21+'APPENDIX 6'!N21+'APPENDIX 7'!N21+'APPENDIX 8'!N21+'APPENDIX 9'!N21+'APPENDIX 10'!N21+'APPENDIX 11'!N21</f>
        <v>264277</v>
      </c>
      <c r="O21" s="190">
        <f>'APPENDIX 5'!O21+'APPENDIX 6'!O21+'APPENDIX 7'!O21+'APPENDIX 8'!O21+'APPENDIX 9'!O21+'APPENDIX 10'!O21+'APPENDIX 11'!O21</f>
        <v>0</v>
      </c>
      <c r="P21" s="190">
        <f>'APPENDIX 5'!P21+'APPENDIX 6'!P21+'APPENDIX 7'!P21+'APPENDIX 8'!P21+'APPENDIX 9'!P21+'APPENDIX 10'!P21+'APPENDIX 11'!P21</f>
        <v>0</v>
      </c>
      <c r="Q21" s="191">
        <f>'APPENDIX 5'!Q21+'APPENDIX 6'!Q21+'APPENDIX 7'!Q21+'APPENDIX 8'!Q21+'APPENDIX 9'!Q21+'APPENDIX 10'!Q21+'APPENDIX 11'!Q21</f>
        <v>12982398</v>
      </c>
    </row>
    <row r="22" spans="1:19" ht="29.25" customHeight="1" x14ac:dyDescent="0.3">
      <c r="A22" s="188"/>
      <c r="B22" s="183" t="s">
        <v>198</v>
      </c>
      <c r="C22" s="190">
        <f>'APPENDIX 5'!C22+'APPENDIX 6'!C22+'APPENDIX 7'!C22+'APPENDIX 8'!C22+'APPENDIX 9'!C22+'APPENDIX 10'!C22+'APPENDIX 11'!C22</f>
        <v>1362954</v>
      </c>
      <c r="D22" s="69">
        <f>'APPENDIX 5'!D22+'APPENDIX 6'!D22+'APPENDIX 7'!D22+'APPENDIX 8'!D22+'APPENDIX 9'!D22+'APPENDIX 10'!D22+'APPENDIX 11'!D22</f>
        <v>150235</v>
      </c>
      <c r="E22" s="190">
        <f>'APPENDIX 5'!E22+'APPENDIX 6'!E22+'APPENDIX 7'!E22+'APPENDIX 8'!E22+'APPENDIX 9'!E22+'APPENDIX 10'!E22+'APPENDIX 11'!E22</f>
        <v>122563</v>
      </c>
      <c r="F22" s="190">
        <f>'APPENDIX 5'!F22+'APPENDIX 6'!F22+'APPENDIX 7'!F22+'APPENDIX 8'!F22+'APPENDIX 9'!F22+'APPENDIX 10'!F22+'APPENDIX 11'!F22</f>
        <v>-1972</v>
      </c>
      <c r="G22" s="190">
        <f>'APPENDIX 5'!G22+'APPENDIX 6'!G22+'APPENDIX 7'!G22+'APPENDIX 8'!G22+'APPENDIX 9'!G22+'APPENDIX 10'!G22+'APPENDIX 11'!G22</f>
        <v>131224</v>
      </c>
      <c r="H22" s="190">
        <f>'APPENDIX 5'!H22+'APPENDIX 6'!H22+'APPENDIX 7'!H22+'APPENDIX 8'!H22+'APPENDIX 9'!H22+'APPENDIX 10'!H22+'APPENDIX 11'!H22</f>
        <v>131224</v>
      </c>
      <c r="I22" s="190">
        <f>'APPENDIX 5'!I22+'APPENDIX 6'!I22+'APPENDIX 7'!I22+'APPENDIX 8'!I22+'APPENDIX 9'!I22+'APPENDIX 10'!I22+'APPENDIX 11'!I22</f>
        <v>40977</v>
      </c>
      <c r="J22" s="190">
        <f>'APPENDIX 5'!J22+'APPENDIX 6'!J22+'APPENDIX 7'!J22+'APPENDIX 8'!J22+'APPENDIX 9'!J22+'APPENDIX 10'!J22+'APPENDIX 11'!J22</f>
        <v>0</v>
      </c>
      <c r="K22" s="190">
        <f>'APPENDIX 5'!K22+'APPENDIX 6'!K22+'APPENDIX 7'!K22+'APPENDIX 8'!K22+'APPENDIX 9'!K22+'APPENDIX 10'!K22+'APPENDIX 11'!K22</f>
        <v>0</v>
      </c>
      <c r="L22" s="190">
        <f>'APPENDIX 5'!L22+'APPENDIX 6'!L22+'APPENDIX 7'!L22+'APPENDIX 8'!L22+'APPENDIX 9'!L22+'APPENDIX 10'!L22+'APPENDIX 11'!L22</f>
        <v>3751</v>
      </c>
      <c r="M22" s="190">
        <f>'APPENDIX 5'!M22+'APPENDIX 6'!M22+'APPENDIX 7'!M22+'APPENDIX 8'!M22+'APPENDIX 9'!M22+'APPENDIX 10'!M22+'APPENDIX 11'!M22</f>
        <v>96633</v>
      </c>
      <c r="N22" s="190">
        <f>'APPENDIX 5'!N22+'APPENDIX 6'!N22+'APPENDIX 7'!N22+'APPENDIX 8'!N22+'APPENDIX 9'!N22+'APPENDIX 10'!N22+'APPENDIX 11'!N22</f>
        <v>84117</v>
      </c>
      <c r="O22" s="190">
        <f>'APPENDIX 5'!O22+'APPENDIX 6'!O22+'APPENDIX 7'!O22+'APPENDIX 8'!O22+'APPENDIX 9'!O22+'APPENDIX 10'!O22+'APPENDIX 11'!O22</f>
        <v>0</v>
      </c>
      <c r="P22" s="190">
        <f>'APPENDIX 5'!P22+'APPENDIX 6'!P22+'APPENDIX 7'!P22+'APPENDIX 8'!P22+'APPENDIX 9'!P22+'APPENDIX 10'!P22+'APPENDIX 11'!P22</f>
        <v>-35859</v>
      </c>
      <c r="Q22" s="191">
        <f>'APPENDIX 5'!Q22+'APPENDIX 6'!Q22+'APPENDIX 7'!Q22+'APPENDIX 8'!Q22+'APPENDIX 9'!Q22+'APPENDIX 10'!Q22+'APPENDIX 11'!Q22</f>
        <v>1330935</v>
      </c>
    </row>
    <row r="23" spans="1:19" ht="29.25" customHeight="1" x14ac:dyDescent="0.3">
      <c r="A23" s="188"/>
      <c r="B23" s="6" t="s">
        <v>60</v>
      </c>
      <c r="C23" s="190">
        <f>'APPENDIX 5'!C23+'APPENDIX 6'!C23+'APPENDIX 7'!C23+'APPENDIX 8'!C23+'APPENDIX 9'!C23+'APPENDIX 10'!C23+'APPENDIX 11'!C23</f>
        <v>11001928</v>
      </c>
      <c r="D23" s="69">
        <f>'APPENDIX 5'!D23+'APPENDIX 6'!D23+'APPENDIX 7'!D23+'APPENDIX 8'!D23+'APPENDIX 9'!D23+'APPENDIX 10'!D23+'APPENDIX 11'!D23</f>
        <v>1074359</v>
      </c>
      <c r="E23" s="190">
        <f>'APPENDIX 5'!E23+'APPENDIX 6'!E23+'APPENDIX 7'!E23+'APPENDIX 8'!E23+'APPENDIX 9'!E23+'APPENDIX 10'!E23+'APPENDIX 11'!E23</f>
        <v>974221</v>
      </c>
      <c r="F23" s="190">
        <f>'APPENDIX 5'!F23+'APPENDIX 6'!F23+'APPENDIX 7'!F23+'APPENDIX 8'!F23+'APPENDIX 9'!F23+'APPENDIX 10'!F23+'APPENDIX 11'!F23</f>
        <v>211521</v>
      </c>
      <c r="G23" s="190">
        <f>'APPENDIX 5'!G23+'APPENDIX 6'!G23+'APPENDIX 7'!G23+'APPENDIX 8'!G23+'APPENDIX 9'!G23+'APPENDIX 10'!G23+'APPENDIX 11'!G23</f>
        <v>982438</v>
      </c>
      <c r="H23" s="190">
        <f>'APPENDIX 5'!H23+'APPENDIX 6'!H23+'APPENDIX 7'!H23+'APPENDIX 8'!H23+'APPENDIX 9'!H23+'APPENDIX 10'!H23+'APPENDIX 11'!H23</f>
        <v>478298</v>
      </c>
      <c r="I23" s="190">
        <f>'APPENDIX 5'!I23+'APPENDIX 6'!I23+'APPENDIX 7'!I23+'APPENDIX 8'!I23+'APPENDIX 9'!I23+'APPENDIX 10'!I23+'APPENDIX 11'!I23</f>
        <v>474674</v>
      </c>
      <c r="J23" s="190">
        <f>'APPENDIX 5'!J23+'APPENDIX 6'!J23+'APPENDIX 7'!J23+'APPENDIX 8'!J23+'APPENDIX 9'!J23+'APPENDIX 10'!J23+'APPENDIX 11'!J23</f>
        <v>0</v>
      </c>
      <c r="K23" s="190">
        <f>'APPENDIX 5'!K23+'APPENDIX 6'!K23+'APPENDIX 7'!K23+'APPENDIX 8'!K23+'APPENDIX 9'!K23+'APPENDIX 10'!K23+'APPENDIX 11'!K23</f>
        <v>540</v>
      </c>
      <c r="L23" s="190">
        <f>'APPENDIX 5'!L23+'APPENDIX 6'!L23+'APPENDIX 7'!L23+'APPENDIX 8'!L23+'APPENDIX 9'!L23+'APPENDIX 10'!L23+'APPENDIX 11'!L23</f>
        <v>159463</v>
      </c>
      <c r="M23" s="190">
        <f>'APPENDIX 5'!M23+'APPENDIX 6'!M23+'APPENDIX 7'!M23+'APPENDIX 8'!M23+'APPENDIX 9'!M23+'APPENDIX 10'!M23+'APPENDIX 11'!M23</f>
        <v>375527</v>
      </c>
      <c r="N23" s="190">
        <f>'APPENDIX 5'!N23+'APPENDIX 6'!N23+'APPENDIX 7'!N23+'APPENDIX 8'!N23+'APPENDIX 9'!N23+'APPENDIX 10'!N23+'APPENDIX 11'!N23</f>
        <v>724833</v>
      </c>
      <c r="O23" s="190">
        <f>'APPENDIX 5'!O23+'APPENDIX 6'!O23+'APPENDIX 7'!O23+'APPENDIX 8'!O23+'APPENDIX 9'!O23+'APPENDIX 10'!O23+'APPENDIX 11'!O23</f>
        <v>29116</v>
      </c>
      <c r="P23" s="190">
        <f>'APPENDIX 5'!P23+'APPENDIX 6'!P23+'APPENDIX 7'!P23+'APPENDIX 8'!P23+'APPENDIX 9'!P23+'APPENDIX 10'!P23+'APPENDIX 11'!P23</f>
        <v>37648</v>
      </c>
      <c r="Q23" s="191">
        <f>'APPENDIX 5'!Q23+'APPENDIX 6'!Q23+'APPENDIX 7'!Q23+'APPENDIX 8'!Q23+'APPENDIX 9'!Q23+'APPENDIX 10'!Q23+'APPENDIX 11'!Q23</f>
        <v>11357236</v>
      </c>
    </row>
    <row r="24" spans="1:19" ht="29.25" customHeight="1" x14ac:dyDescent="0.3">
      <c r="A24" s="188"/>
      <c r="B24" s="6" t="s">
        <v>61</v>
      </c>
      <c r="C24" s="190">
        <f>'APPENDIX 5'!C24+'APPENDIX 6'!C24+'APPENDIX 7'!C24+'APPENDIX 8'!C24+'APPENDIX 9'!C24+'APPENDIX 10'!C24+'APPENDIX 11'!C24</f>
        <v>3933729</v>
      </c>
      <c r="D24" s="190">
        <f>'APPENDIX 5'!D24+'APPENDIX 6'!D24+'APPENDIX 7'!D24+'APPENDIX 8'!D24+'APPENDIX 9'!D24+'APPENDIX 10'!D24+'APPENDIX 11'!D24</f>
        <v>1279382</v>
      </c>
      <c r="E24" s="190">
        <f>'APPENDIX 5'!E24+'APPENDIX 6'!E24+'APPENDIX 7'!E24+'APPENDIX 8'!E24+'APPENDIX 9'!E24+'APPENDIX 10'!E24+'APPENDIX 11'!E24</f>
        <v>1130912</v>
      </c>
      <c r="F24" s="190">
        <f>'APPENDIX 5'!F24+'APPENDIX 6'!F24+'APPENDIX 7'!F24+'APPENDIX 8'!F24+'APPENDIX 9'!F24+'APPENDIX 10'!F24+'APPENDIX 11'!F24</f>
        <v>0</v>
      </c>
      <c r="G24" s="190">
        <f>'APPENDIX 5'!G24+'APPENDIX 6'!G24+'APPENDIX 7'!G24+'APPENDIX 8'!G24+'APPENDIX 9'!G24+'APPENDIX 10'!G24+'APPENDIX 11'!G24</f>
        <v>1837379</v>
      </c>
      <c r="H24" s="190">
        <f>'APPENDIX 5'!H24+'APPENDIX 6'!H24+'APPENDIX 7'!H24+'APPENDIX 8'!H24+'APPENDIX 9'!H24+'APPENDIX 10'!H24+'APPENDIX 11'!H24</f>
        <v>1604076</v>
      </c>
      <c r="I24" s="190">
        <f>'APPENDIX 5'!I24+'APPENDIX 6'!I24+'APPENDIX 7'!I24+'APPENDIX 8'!I24+'APPENDIX 9'!I24+'APPENDIX 10'!I24+'APPENDIX 11'!I24</f>
        <v>0</v>
      </c>
      <c r="J24" s="190">
        <f>'APPENDIX 5'!J24+'APPENDIX 6'!J24+'APPENDIX 7'!J24+'APPENDIX 8'!J24+'APPENDIX 9'!J24+'APPENDIX 10'!J24+'APPENDIX 11'!J24</f>
        <v>0</v>
      </c>
      <c r="K24" s="190">
        <f>'APPENDIX 5'!K24+'APPENDIX 6'!K24+'APPENDIX 7'!K24+'APPENDIX 8'!K24+'APPENDIX 9'!K24+'APPENDIX 10'!K24+'APPENDIX 11'!K24</f>
        <v>0</v>
      </c>
      <c r="L24" s="190">
        <f>'APPENDIX 5'!L24+'APPENDIX 6'!L24+'APPENDIX 7'!L24+'APPENDIX 8'!L24+'APPENDIX 9'!L24+'APPENDIX 10'!L24+'APPENDIX 11'!L24</f>
        <v>253113</v>
      </c>
      <c r="M24" s="190">
        <f>'APPENDIX 5'!M24+'APPENDIX 6'!M24+'APPENDIX 7'!M24+'APPENDIX 8'!M24+'APPENDIX 9'!M24+'APPENDIX 10'!M24+'APPENDIX 11'!M24</f>
        <v>226588</v>
      </c>
      <c r="N24" s="190">
        <f>'APPENDIX 5'!N24+'APPENDIX 6'!N24+'APPENDIX 7'!N24+'APPENDIX 8'!N24+'APPENDIX 9'!N24+'APPENDIX 10'!N24+'APPENDIX 11'!N24</f>
        <v>110127</v>
      </c>
      <c r="O24" s="190">
        <f>'APPENDIX 5'!O24+'APPENDIX 6'!O24+'APPENDIX 7'!O24+'APPENDIX 8'!O24+'APPENDIX 9'!O24+'APPENDIX 10'!O24+'APPENDIX 11'!O24</f>
        <v>0</v>
      </c>
      <c r="P24" s="190">
        <f>'APPENDIX 5'!P24+'APPENDIX 6'!P24+'APPENDIX 7'!P24+'APPENDIX 8'!P24+'APPENDIX 9'!P24+'APPENDIX 10'!P24+'APPENDIX 11'!P24</f>
        <v>158135</v>
      </c>
      <c r="Q24" s="191">
        <f>'APPENDIX 5'!Q24+'APPENDIX 6'!Q24+'APPENDIX 7'!Q24+'APPENDIX 8'!Q24+'APPENDIX 9'!Q24+'APPENDIX 10'!Q24+'APPENDIX 11'!Q24</f>
        <v>2932857</v>
      </c>
    </row>
    <row r="25" spans="1:19" ht="29.25" customHeight="1" x14ac:dyDescent="0.3">
      <c r="A25" s="188"/>
      <c r="B25" s="6" t="s">
        <v>136</v>
      </c>
      <c r="C25" s="190">
        <f>'APPENDIX 5'!C25+'APPENDIX 6'!C25+'APPENDIX 7'!C25+'APPENDIX 8'!C25+'APPENDIX 9'!C25+'APPENDIX 10'!C25+'APPENDIX 11'!C25</f>
        <v>565417</v>
      </c>
      <c r="D25" s="190">
        <f>'APPENDIX 5'!D25+'APPENDIX 6'!D25+'APPENDIX 7'!D25+'APPENDIX 8'!D25+'APPENDIX 9'!D25+'APPENDIX 10'!D25+'APPENDIX 11'!D25</f>
        <v>321981</v>
      </c>
      <c r="E25" s="190">
        <f>'APPENDIX 5'!E25+'APPENDIX 6'!E25+'APPENDIX 7'!E25+'APPENDIX 8'!E25+'APPENDIX 9'!E25+'APPENDIX 10'!E25+'APPENDIX 11'!E25</f>
        <v>284118</v>
      </c>
      <c r="F25" s="190">
        <f>'APPENDIX 5'!F25+'APPENDIX 6'!F25+'APPENDIX 7'!F25+'APPENDIX 8'!F25+'APPENDIX 9'!F25+'APPENDIX 10'!F25+'APPENDIX 11'!F25</f>
        <v>12507</v>
      </c>
      <c r="G25" s="190">
        <f>'APPENDIX 5'!G25+'APPENDIX 6'!G25+'APPENDIX 7'!G25+'APPENDIX 8'!G25+'APPENDIX 9'!G25+'APPENDIX 10'!G25+'APPENDIX 11'!G25</f>
        <v>80598</v>
      </c>
      <c r="H25" s="190">
        <f>'APPENDIX 5'!H25+'APPENDIX 6'!H25+'APPENDIX 7'!H25+'APPENDIX 8'!H25+'APPENDIX 9'!H25+'APPENDIX 10'!H25+'APPENDIX 11'!H25</f>
        <v>83230</v>
      </c>
      <c r="I25" s="190">
        <f>'APPENDIX 5'!I25+'APPENDIX 6'!I25+'APPENDIX 7'!I25+'APPENDIX 8'!I25+'APPENDIX 9'!I25+'APPENDIX 10'!I25+'APPENDIX 11'!I25</f>
        <v>1183</v>
      </c>
      <c r="J25" s="190">
        <f>'APPENDIX 5'!J25+'APPENDIX 6'!J25+'APPENDIX 7'!J25+'APPENDIX 8'!J25+'APPENDIX 9'!J25+'APPENDIX 10'!J25+'APPENDIX 11'!J25</f>
        <v>376</v>
      </c>
      <c r="K25" s="190">
        <f>'APPENDIX 5'!K25+'APPENDIX 6'!K25+'APPENDIX 7'!K25+'APPENDIX 8'!K25+'APPENDIX 9'!K25+'APPENDIX 10'!K25+'APPENDIX 11'!K25</f>
        <v>0</v>
      </c>
      <c r="L25" s="190">
        <f>'APPENDIX 5'!L25+'APPENDIX 6'!L25+'APPENDIX 7'!L25+'APPENDIX 8'!L25+'APPENDIX 9'!L25+'APPENDIX 10'!L25+'APPENDIX 11'!L25</f>
        <v>81611</v>
      </c>
      <c r="M25" s="190">
        <f>'APPENDIX 5'!M25+'APPENDIX 6'!M25+'APPENDIX 7'!M25+'APPENDIX 8'!M25+'APPENDIX 9'!M25+'APPENDIX 10'!M25+'APPENDIX 11'!M25</f>
        <v>171057</v>
      </c>
      <c r="N25" s="190">
        <f>'APPENDIX 5'!N25+'APPENDIX 6'!N25+'APPENDIX 7'!N25+'APPENDIX 8'!N25+'APPENDIX 9'!N25+'APPENDIX 10'!N25+'APPENDIX 11'!N25</f>
        <v>65169</v>
      </c>
      <c r="O25" s="190">
        <f>'APPENDIX 5'!O25+'APPENDIX 6'!O25+'APPENDIX 7'!O25+'APPENDIX 8'!O25+'APPENDIX 9'!O25+'APPENDIX 10'!O25+'APPENDIX 11'!O25</f>
        <v>1940</v>
      </c>
      <c r="P25" s="190">
        <f>'APPENDIX 5'!P25+'APPENDIX 6'!P25+'APPENDIX 7'!P25+'APPENDIX 8'!P25+'APPENDIX 9'!P25+'APPENDIX 10'!P25+'APPENDIX 11'!P25</f>
        <v>0</v>
      </c>
      <c r="Q25" s="191">
        <f>'APPENDIX 5'!Q25+'APPENDIX 6'!Q25+'APPENDIX 7'!Q25+'APPENDIX 8'!Q25+'APPENDIX 9'!Q25+'APPENDIX 10'!Q25+'APPENDIX 11'!Q25</f>
        <v>587814</v>
      </c>
    </row>
    <row r="26" spans="1:19" ht="29.25" customHeight="1" x14ac:dyDescent="0.3">
      <c r="A26" s="188"/>
      <c r="B26" s="6" t="s">
        <v>137</v>
      </c>
      <c r="C26" s="190">
        <f>'APPENDIX 5'!C26+'APPENDIX 6'!C26+'APPENDIX 7'!C26+'APPENDIX 8'!C26+'APPENDIX 9'!C26+'APPENDIX 10'!C26+'APPENDIX 11'!C26</f>
        <v>879090</v>
      </c>
      <c r="D26" s="190">
        <f>'APPENDIX 5'!D26+'APPENDIX 6'!D26+'APPENDIX 7'!D26+'APPENDIX 8'!D26+'APPENDIX 9'!D26+'APPENDIX 10'!D26+'APPENDIX 11'!D26</f>
        <v>27958</v>
      </c>
      <c r="E26" s="190">
        <f>'APPENDIX 5'!E26+'APPENDIX 6'!E26+'APPENDIX 7'!E26+'APPENDIX 8'!E26+'APPENDIX 9'!E26+'APPENDIX 10'!E26+'APPENDIX 11'!E26</f>
        <v>25083</v>
      </c>
      <c r="F26" s="190">
        <f>'APPENDIX 5'!F26+'APPENDIX 6'!F26+'APPENDIX 7'!F26+'APPENDIX 8'!F26+'APPENDIX 9'!F26+'APPENDIX 10'!F26+'APPENDIX 11'!F26</f>
        <v>0</v>
      </c>
      <c r="G26" s="190">
        <f>'APPENDIX 5'!G26+'APPENDIX 6'!G26+'APPENDIX 7'!G26+'APPENDIX 8'!G26+'APPENDIX 9'!G26+'APPENDIX 10'!G26+'APPENDIX 11'!G26</f>
        <v>149752</v>
      </c>
      <c r="H26" s="190">
        <f>'APPENDIX 5'!H26+'APPENDIX 6'!H26+'APPENDIX 7'!H26+'APPENDIX 8'!H26+'APPENDIX 9'!H26+'APPENDIX 10'!H26+'APPENDIX 11'!H26</f>
        <v>148159</v>
      </c>
      <c r="I26" s="190">
        <f>'APPENDIX 5'!I26+'APPENDIX 6'!I26+'APPENDIX 7'!I26+'APPENDIX 8'!I26+'APPENDIX 9'!I26+'APPENDIX 10'!I26+'APPENDIX 11'!I26</f>
        <v>1529</v>
      </c>
      <c r="J26" s="190">
        <f>'APPENDIX 5'!J26+'APPENDIX 6'!J26+'APPENDIX 7'!J26+'APPENDIX 8'!J26+'APPENDIX 9'!J26+'APPENDIX 10'!J26+'APPENDIX 11'!J26</f>
        <v>0</v>
      </c>
      <c r="K26" s="190">
        <f>'APPENDIX 5'!K26+'APPENDIX 6'!K26+'APPENDIX 7'!K26+'APPENDIX 8'!K26+'APPENDIX 9'!K26+'APPENDIX 10'!K26+'APPENDIX 11'!K26</f>
        <v>64</v>
      </c>
      <c r="L26" s="190">
        <f>'APPENDIX 5'!L26+'APPENDIX 6'!L26+'APPENDIX 7'!L26+'APPENDIX 8'!L26+'APPENDIX 9'!L26+'APPENDIX 10'!L26+'APPENDIX 11'!L26</f>
        <v>1093</v>
      </c>
      <c r="M26" s="190">
        <f>'APPENDIX 5'!M26+'APPENDIX 6'!M26+'APPENDIX 7'!M26+'APPENDIX 8'!M26+'APPENDIX 9'!M26+'APPENDIX 10'!M26+'APPENDIX 11'!M26</f>
        <v>15945</v>
      </c>
      <c r="N26" s="190">
        <f>'APPENDIX 5'!N26+'APPENDIX 6'!N26+'APPENDIX 7'!N26+'APPENDIX 8'!N26+'APPENDIX 9'!N26+'APPENDIX 10'!N26+'APPENDIX 11'!N26</f>
        <v>45418</v>
      </c>
      <c r="O26" s="190">
        <f>'APPENDIX 5'!O26+'APPENDIX 6'!O26+'APPENDIX 7'!O26+'APPENDIX 8'!O26+'APPENDIX 9'!O26+'APPENDIX 10'!O26+'APPENDIX 11'!O26</f>
        <v>0</v>
      </c>
      <c r="P26" s="190">
        <f>'APPENDIX 5'!P26+'APPENDIX 6'!P26+'APPENDIX 7'!P26+'APPENDIX 8'!P26+'APPENDIX 9'!P26+'APPENDIX 10'!P26+'APPENDIX 11'!P26</f>
        <v>0</v>
      </c>
      <c r="Q26" s="191">
        <f>'APPENDIX 5'!Q26+'APPENDIX 6'!Q26+'APPENDIX 7'!Q26+'APPENDIX 8'!Q26+'APPENDIX 9'!Q26+'APPENDIX 10'!Q26+'APPENDIX 11'!Q26</f>
        <v>782803</v>
      </c>
    </row>
    <row r="27" spans="1:19" ht="29.25" customHeight="1" x14ac:dyDescent="0.3">
      <c r="A27" s="188"/>
      <c r="B27" s="6" t="s">
        <v>154</v>
      </c>
      <c r="C27" s="190">
        <f>'APPENDIX 5'!C27+'APPENDIX 6'!C27+'APPENDIX 7'!C27+'APPENDIX 8'!C27+'APPENDIX 9'!C27+'APPENDIX 10'!C27+'APPENDIX 11'!C27</f>
        <v>21086048</v>
      </c>
      <c r="D27" s="190">
        <f>'APPENDIX 5'!D27+'APPENDIX 6'!D27+'APPENDIX 7'!D27+'APPENDIX 8'!D27+'APPENDIX 9'!D27+'APPENDIX 10'!D27+'APPENDIX 11'!D27</f>
        <v>2291401</v>
      </c>
      <c r="E27" s="190">
        <f>'APPENDIX 5'!E27+'APPENDIX 6'!E27+'APPENDIX 7'!E27+'APPENDIX 8'!E27+'APPENDIX 9'!E27+'APPENDIX 10'!E27+'APPENDIX 11'!E27</f>
        <v>2049587</v>
      </c>
      <c r="F27" s="190">
        <f>'APPENDIX 5'!F27+'APPENDIX 6'!F27+'APPENDIX 7'!F27+'APPENDIX 8'!F27+'APPENDIX 9'!F27+'APPENDIX 10'!F27+'APPENDIX 11'!F27</f>
        <v>0</v>
      </c>
      <c r="G27" s="190">
        <f>'APPENDIX 5'!G27+'APPENDIX 6'!G27+'APPENDIX 7'!G27+'APPENDIX 8'!G27+'APPENDIX 9'!G27+'APPENDIX 10'!G27+'APPENDIX 11'!G27</f>
        <v>1210547</v>
      </c>
      <c r="H27" s="190">
        <f>'APPENDIX 5'!H27+'APPENDIX 6'!H27+'APPENDIX 7'!H27+'APPENDIX 8'!H27+'APPENDIX 9'!H27+'APPENDIX 10'!H27+'APPENDIX 11'!H27</f>
        <v>1599556</v>
      </c>
      <c r="I27" s="190">
        <f>'APPENDIX 5'!I27+'APPENDIX 6'!I27+'APPENDIX 7'!I27+'APPENDIX 8'!I27+'APPENDIX 9'!I27+'APPENDIX 10'!I27+'APPENDIX 11'!I27</f>
        <v>0</v>
      </c>
      <c r="J27" s="190">
        <f>'APPENDIX 5'!J27+'APPENDIX 6'!J27+'APPENDIX 7'!J27+'APPENDIX 8'!J27+'APPENDIX 9'!J27+'APPENDIX 10'!J27+'APPENDIX 11'!J27</f>
        <v>0</v>
      </c>
      <c r="K27" s="190">
        <f>'APPENDIX 5'!K27+'APPENDIX 6'!K27+'APPENDIX 7'!K27+'APPENDIX 8'!K27+'APPENDIX 9'!K27+'APPENDIX 10'!K27+'APPENDIX 11'!K27</f>
        <v>536442</v>
      </c>
      <c r="L27" s="190">
        <f>'APPENDIX 5'!L27+'APPENDIX 6'!L27+'APPENDIX 7'!L27+'APPENDIX 8'!L27+'APPENDIX 9'!L27+'APPENDIX 10'!L27+'APPENDIX 11'!L27</f>
        <v>202754</v>
      </c>
      <c r="M27" s="190">
        <f>'APPENDIX 5'!M27+'APPENDIX 6'!M27+'APPENDIX 7'!M27+'APPENDIX 8'!M27+'APPENDIX 9'!M27+'APPENDIX 10'!M27+'APPENDIX 11'!M27</f>
        <v>728149</v>
      </c>
      <c r="N27" s="190">
        <f>'APPENDIX 5'!N27+'APPENDIX 6'!N27+'APPENDIX 7'!N27+'APPENDIX 8'!N27+'APPENDIX 9'!N27+'APPENDIX 10'!N27+'APPENDIX 11'!N27</f>
        <v>1760564</v>
      </c>
      <c r="O27" s="190">
        <f>'APPENDIX 5'!O27+'APPENDIX 6'!O27+'APPENDIX 7'!O27+'APPENDIX 8'!O27+'APPENDIX 9'!O27+'APPENDIX 10'!O27+'APPENDIX 11'!O27</f>
        <v>0</v>
      </c>
      <c r="P27" s="190">
        <f>'APPENDIX 5'!P27+'APPENDIX 6'!P27+'APPENDIX 7'!P27+'APPENDIX 8'!P27+'APPENDIX 9'!P27+'APPENDIX 10'!P27+'APPENDIX 11'!P27</f>
        <v>0</v>
      </c>
      <c r="Q27" s="191">
        <f>'APPENDIX 5'!Q27+'APPENDIX 6'!Q27+'APPENDIX 7'!Q27+'APPENDIX 8'!Q27+'APPENDIX 9'!Q27+'APPENDIX 10'!Q27+'APPENDIX 11'!Q27</f>
        <v>21829297</v>
      </c>
    </row>
    <row r="28" spans="1:19" ht="29.25" customHeight="1" x14ac:dyDescent="0.3">
      <c r="A28" s="188"/>
      <c r="B28" s="6" t="s">
        <v>38</v>
      </c>
      <c r="C28" s="190">
        <f>'APPENDIX 5'!C28+'APPENDIX 6'!C28+'APPENDIX 7'!C28+'APPENDIX 8'!C28+'APPENDIX 9'!C28+'APPENDIX 10'!C28+'APPENDIX 11'!C28</f>
        <v>0</v>
      </c>
      <c r="D28" s="190">
        <f>'APPENDIX 5'!D28+'APPENDIX 6'!D28+'APPENDIX 7'!D28+'APPENDIX 8'!D28+'APPENDIX 9'!D28+'APPENDIX 10'!D28+'APPENDIX 11'!D28</f>
        <v>8560</v>
      </c>
      <c r="E28" s="190">
        <f>'APPENDIX 5'!E28+'APPENDIX 6'!E28+'APPENDIX 7'!E28+'APPENDIX 8'!E28+'APPENDIX 9'!E28+'APPENDIX 10'!E28+'APPENDIX 11'!E28</f>
        <v>3523</v>
      </c>
      <c r="F28" s="190">
        <f>'APPENDIX 5'!F28+'APPENDIX 6'!F28+'APPENDIX 7'!F28+'APPENDIX 8'!F28+'APPENDIX 9'!F28+'APPENDIX 10'!F28+'APPENDIX 11'!F28</f>
        <v>0</v>
      </c>
      <c r="G28" s="190">
        <f>'APPENDIX 5'!G28+'APPENDIX 6'!G28+'APPENDIX 7'!G28+'APPENDIX 8'!G28+'APPENDIX 9'!G28+'APPENDIX 10'!G28+'APPENDIX 11'!G28</f>
        <v>0</v>
      </c>
      <c r="H28" s="190">
        <f>'APPENDIX 5'!H28+'APPENDIX 6'!H28+'APPENDIX 7'!H28+'APPENDIX 8'!H28+'APPENDIX 9'!H28+'APPENDIX 10'!H28+'APPENDIX 11'!H28</f>
        <v>0</v>
      </c>
      <c r="I28" s="190">
        <f>'APPENDIX 5'!I28+'APPENDIX 6'!I28+'APPENDIX 7'!I28+'APPENDIX 8'!I28+'APPENDIX 9'!I28+'APPENDIX 10'!I28+'APPENDIX 11'!I28</f>
        <v>0</v>
      </c>
      <c r="J28" s="190">
        <f>'APPENDIX 5'!J28+'APPENDIX 6'!J28+'APPENDIX 7'!J28+'APPENDIX 8'!J28+'APPENDIX 9'!J28+'APPENDIX 10'!J28+'APPENDIX 11'!J28</f>
        <v>0</v>
      </c>
      <c r="K28" s="190">
        <f>'APPENDIX 5'!K28+'APPENDIX 6'!K28+'APPENDIX 7'!K28+'APPENDIX 8'!K28+'APPENDIX 9'!K28+'APPENDIX 10'!K28+'APPENDIX 11'!K28</f>
        <v>0</v>
      </c>
      <c r="L28" s="190">
        <f>'APPENDIX 5'!L28+'APPENDIX 6'!L28+'APPENDIX 7'!L28+'APPENDIX 8'!L28+'APPENDIX 9'!L28+'APPENDIX 10'!L28+'APPENDIX 11'!L28</f>
        <v>585</v>
      </c>
      <c r="M28" s="190">
        <f>'APPENDIX 5'!M28+'APPENDIX 6'!M28+'APPENDIX 7'!M28+'APPENDIX 8'!M28+'APPENDIX 9'!M28+'APPENDIX 10'!M28+'APPENDIX 11'!M28</f>
        <v>5221</v>
      </c>
      <c r="N28" s="190">
        <f>'APPENDIX 5'!N28+'APPENDIX 6'!N28+'APPENDIX 7'!N28+'APPENDIX 8'!N28+'APPENDIX 9'!N28+'APPENDIX 10'!N28+'APPENDIX 11'!N28</f>
        <v>8725</v>
      </c>
      <c r="O28" s="190">
        <f>'APPENDIX 5'!O28+'APPENDIX 6'!O28+'APPENDIX 7'!O28+'APPENDIX 8'!O28+'APPENDIX 9'!O28+'APPENDIX 10'!O28+'APPENDIX 11'!O28</f>
        <v>0</v>
      </c>
      <c r="P28" s="190">
        <f>'APPENDIX 5'!P28+'APPENDIX 6'!P28+'APPENDIX 7'!P28+'APPENDIX 8'!P28+'APPENDIX 9'!P28+'APPENDIX 10'!P28+'APPENDIX 11'!P28</f>
        <v>0</v>
      </c>
      <c r="Q28" s="191">
        <f>'APPENDIX 5'!Q28+'APPENDIX 6'!Q28+'APPENDIX 7'!Q28+'APPENDIX 8'!Q28+'APPENDIX 9'!Q28+'APPENDIX 10'!Q28+'APPENDIX 11'!Q28</f>
        <v>6443</v>
      </c>
    </row>
    <row r="29" spans="1:19" ht="29.25" customHeight="1" x14ac:dyDescent="0.3">
      <c r="A29" s="188"/>
      <c r="B29" s="6" t="s">
        <v>62</v>
      </c>
      <c r="C29" s="190">
        <f>'APPENDIX 5'!C29+'APPENDIX 6'!C29+'APPENDIX 7'!C29+'APPENDIX 8'!C29+'APPENDIX 9'!C29+'APPENDIX 10'!C29+'APPENDIX 11'!C29</f>
        <v>2569525</v>
      </c>
      <c r="D29" s="190">
        <f>'APPENDIX 5'!D29+'APPENDIX 6'!D29+'APPENDIX 7'!D29+'APPENDIX 8'!D29+'APPENDIX 9'!D29+'APPENDIX 10'!D29+'APPENDIX 11'!D29</f>
        <v>386618</v>
      </c>
      <c r="E29" s="190">
        <f>'APPENDIX 5'!E29+'APPENDIX 6'!E29+'APPENDIX 7'!E29+'APPENDIX 8'!E29+'APPENDIX 9'!E29+'APPENDIX 10'!E29+'APPENDIX 11'!E29</f>
        <v>337049</v>
      </c>
      <c r="F29" s="190">
        <f>'APPENDIX 5'!F29+'APPENDIX 6'!F29+'APPENDIX 7'!F29+'APPENDIX 8'!F29+'APPENDIX 9'!F29+'APPENDIX 10'!F29+'APPENDIX 11'!F29</f>
        <v>0</v>
      </c>
      <c r="G29" s="190">
        <f>'APPENDIX 5'!G29+'APPENDIX 6'!G29+'APPENDIX 7'!G29+'APPENDIX 8'!G29+'APPENDIX 9'!G29+'APPENDIX 10'!G29+'APPENDIX 11'!G29</f>
        <v>203478</v>
      </c>
      <c r="H29" s="190">
        <f>'APPENDIX 5'!H29+'APPENDIX 6'!H29+'APPENDIX 7'!H29+'APPENDIX 8'!H29+'APPENDIX 9'!H29+'APPENDIX 10'!H29+'APPENDIX 11'!H29</f>
        <v>217344</v>
      </c>
      <c r="I29" s="190">
        <f>'APPENDIX 5'!I29+'APPENDIX 6'!I29+'APPENDIX 7'!I29+'APPENDIX 8'!I29+'APPENDIX 9'!I29+'APPENDIX 10'!I29+'APPENDIX 11'!I29</f>
        <v>0</v>
      </c>
      <c r="J29" s="190">
        <f>'APPENDIX 5'!J29+'APPENDIX 6'!J29+'APPENDIX 7'!J29+'APPENDIX 8'!J29+'APPENDIX 9'!J29+'APPENDIX 10'!J29+'APPENDIX 11'!J29</f>
        <v>0</v>
      </c>
      <c r="K29" s="190">
        <f>'APPENDIX 5'!K29+'APPENDIX 6'!K29+'APPENDIX 7'!K29+'APPENDIX 8'!K29+'APPENDIX 9'!K29+'APPENDIX 10'!K29+'APPENDIX 11'!K29</f>
        <v>0</v>
      </c>
      <c r="L29" s="190">
        <f>'APPENDIX 5'!L29+'APPENDIX 6'!L29+'APPENDIX 7'!L29+'APPENDIX 8'!L29+'APPENDIX 9'!L29+'APPENDIX 10'!L29+'APPENDIX 11'!L29</f>
        <v>-167</v>
      </c>
      <c r="M29" s="190">
        <f>'APPENDIX 5'!M29+'APPENDIX 6'!M29+'APPENDIX 7'!M29+'APPENDIX 8'!M29+'APPENDIX 9'!M29+'APPENDIX 10'!M29+'APPENDIX 11'!M29</f>
        <v>60954</v>
      </c>
      <c r="N29" s="190">
        <f>'APPENDIX 5'!N29+'APPENDIX 6'!N29+'APPENDIX 7'!N29+'APPENDIX 8'!N29+'APPENDIX 9'!N29+'APPENDIX 10'!N29+'APPENDIX 11'!N29</f>
        <v>52682</v>
      </c>
      <c r="O29" s="190">
        <f>'APPENDIX 5'!O29+'APPENDIX 6'!O29+'APPENDIX 7'!O29+'APPENDIX 8'!O29+'APPENDIX 9'!O29+'APPENDIX 10'!O29+'APPENDIX 11'!O29</f>
        <v>0</v>
      </c>
      <c r="P29" s="190">
        <f>'APPENDIX 5'!P29+'APPENDIX 6'!P29+'APPENDIX 7'!P29+'APPENDIX 8'!P29+'APPENDIX 9'!P29+'APPENDIX 10'!P29+'APPENDIX 11'!P29</f>
        <v>0</v>
      </c>
      <c r="Q29" s="191">
        <f>'APPENDIX 5'!Q29+'APPENDIX 6'!Q29+'APPENDIX 7'!Q29+'APPENDIX 8'!Q29+'APPENDIX 9'!Q29+'APPENDIX 10'!Q29+'APPENDIX 11'!Q29</f>
        <v>2681124</v>
      </c>
    </row>
    <row r="30" spans="1:19" ht="29.25" customHeight="1" x14ac:dyDescent="0.3">
      <c r="A30" s="188"/>
      <c r="B30" s="6" t="s">
        <v>63</v>
      </c>
      <c r="C30" s="190">
        <f>'APPENDIX 5'!C30+'APPENDIX 6'!C30+'APPENDIX 7'!C30+'APPENDIX 8'!C30+'APPENDIX 9'!C30+'APPENDIX 10'!C30+'APPENDIX 11'!C30</f>
        <v>61011</v>
      </c>
      <c r="D30" s="190">
        <f>'APPENDIX 5'!D30+'APPENDIX 6'!D30+'APPENDIX 7'!D30+'APPENDIX 8'!D30+'APPENDIX 9'!D30+'APPENDIX 10'!D30+'APPENDIX 11'!D30</f>
        <v>21944</v>
      </c>
      <c r="E30" s="190">
        <f>'APPENDIX 5'!E30+'APPENDIX 6'!E30+'APPENDIX 7'!E30+'APPENDIX 8'!E30+'APPENDIX 9'!E30+'APPENDIX 10'!E30+'APPENDIX 11'!E30</f>
        <v>13754</v>
      </c>
      <c r="F30" s="190">
        <f>'APPENDIX 5'!F30+'APPENDIX 6'!F30+'APPENDIX 7'!F30+'APPENDIX 8'!F30+'APPENDIX 9'!F30+'APPENDIX 10'!F30+'APPENDIX 11'!F30</f>
        <v>0</v>
      </c>
      <c r="G30" s="190">
        <f>'APPENDIX 5'!G30+'APPENDIX 6'!G30+'APPENDIX 7'!G30+'APPENDIX 8'!G30+'APPENDIX 9'!G30+'APPENDIX 10'!G30+'APPENDIX 11'!G30</f>
        <v>23856</v>
      </c>
      <c r="H30" s="190">
        <f>'APPENDIX 5'!H30+'APPENDIX 6'!H30+'APPENDIX 7'!H30+'APPENDIX 8'!H30+'APPENDIX 9'!H30+'APPENDIX 10'!H30+'APPENDIX 11'!H30</f>
        <v>12003</v>
      </c>
      <c r="I30" s="190">
        <f>'APPENDIX 5'!I30+'APPENDIX 6'!I30+'APPENDIX 7'!I30+'APPENDIX 8'!I30+'APPENDIX 9'!I30+'APPENDIX 10'!I30+'APPENDIX 11'!I30</f>
        <v>0</v>
      </c>
      <c r="J30" s="190">
        <f>'APPENDIX 5'!J30+'APPENDIX 6'!J30+'APPENDIX 7'!J30+'APPENDIX 8'!J30+'APPENDIX 9'!J30+'APPENDIX 10'!J30+'APPENDIX 11'!J30</f>
        <v>0</v>
      </c>
      <c r="K30" s="190">
        <f>'APPENDIX 5'!K30+'APPENDIX 6'!K30+'APPENDIX 7'!K30+'APPENDIX 8'!K30+'APPENDIX 9'!K30+'APPENDIX 10'!K30+'APPENDIX 11'!K30</f>
        <v>0</v>
      </c>
      <c r="L30" s="190">
        <f>'APPENDIX 5'!L30+'APPENDIX 6'!L30+'APPENDIX 7'!L30+'APPENDIX 8'!L30+'APPENDIX 9'!L30+'APPENDIX 10'!L30+'APPENDIX 11'!L30</f>
        <v>2926</v>
      </c>
      <c r="M30" s="190">
        <f>'APPENDIX 5'!M30+'APPENDIX 6'!M30+'APPENDIX 7'!M30+'APPENDIX 8'!M30+'APPENDIX 9'!M30+'APPENDIX 10'!M30+'APPENDIX 11'!M30</f>
        <v>25790</v>
      </c>
      <c r="N30" s="190">
        <f>'APPENDIX 5'!N30+'APPENDIX 6'!N30+'APPENDIX 7'!N30+'APPENDIX 8'!N30+'APPENDIX 9'!N30+'APPENDIX 10'!N30+'APPENDIX 11'!N30</f>
        <v>5596</v>
      </c>
      <c r="O30" s="190">
        <f>'APPENDIX 5'!O30+'APPENDIX 6'!O30+'APPENDIX 7'!O30+'APPENDIX 8'!O30+'APPENDIX 9'!O30+'APPENDIX 10'!O30+'APPENDIX 11'!O30</f>
        <v>0</v>
      </c>
      <c r="P30" s="190">
        <f>'APPENDIX 5'!P30+'APPENDIX 6'!P30+'APPENDIX 7'!P30+'APPENDIX 8'!P30+'APPENDIX 9'!P30+'APPENDIX 10'!P30+'APPENDIX 11'!P30</f>
        <v>0</v>
      </c>
      <c r="Q30" s="191">
        <f>'APPENDIX 5'!Q30+'APPENDIX 6'!Q30+'APPENDIX 7'!Q30+'APPENDIX 8'!Q30+'APPENDIX 9'!Q30+'APPENDIX 10'!Q30+'APPENDIX 11'!Q30</f>
        <v>39644</v>
      </c>
    </row>
    <row r="31" spans="1:19" ht="29.25" customHeight="1" x14ac:dyDescent="0.3">
      <c r="A31" s="188"/>
      <c r="B31" s="6" t="s">
        <v>64</v>
      </c>
      <c r="C31" s="190">
        <f>'APPENDIX 5'!C31+'APPENDIX 6'!C31+'APPENDIX 7'!C31+'APPENDIX 8'!C31+'APPENDIX 9'!C31+'APPENDIX 10'!C31+'APPENDIX 11'!C31</f>
        <v>10206616</v>
      </c>
      <c r="D31" s="190">
        <f>'APPENDIX 5'!D31+'APPENDIX 6'!D31+'APPENDIX 7'!D31+'APPENDIX 8'!D31+'APPENDIX 9'!D31+'APPENDIX 10'!D31+'APPENDIX 11'!D31</f>
        <v>1258025</v>
      </c>
      <c r="E31" s="190">
        <f>'APPENDIX 5'!E31+'APPENDIX 6'!E31+'APPENDIX 7'!E31+'APPENDIX 8'!E31+'APPENDIX 9'!E31+'APPENDIX 10'!E31+'APPENDIX 11'!E31</f>
        <v>1078459</v>
      </c>
      <c r="F31" s="190">
        <f>'APPENDIX 5'!F31+'APPENDIX 6'!F31+'APPENDIX 7'!F31+'APPENDIX 8'!F31+'APPENDIX 9'!F31+'APPENDIX 10'!F31+'APPENDIX 11'!F31</f>
        <v>0</v>
      </c>
      <c r="G31" s="190">
        <f>'APPENDIX 5'!G31+'APPENDIX 6'!G31+'APPENDIX 7'!G31+'APPENDIX 8'!G31+'APPENDIX 9'!G31+'APPENDIX 10'!G31+'APPENDIX 11'!G31</f>
        <v>962915</v>
      </c>
      <c r="H31" s="190">
        <f>'APPENDIX 5'!H31+'APPENDIX 6'!H31+'APPENDIX 7'!H31+'APPENDIX 8'!H31+'APPENDIX 9'!H31+'APPENDIX 10'!H31+'APPENDIX 11'!H31</f>
        <v>704019</v>
      </c>
      <c r="I31" s="190">
        <f>'APPENDIX 5'!I31+'APPENDIX 6'!I31+'APPENDIX 7'!I31+'APPENDIX 8'!I31+'APPENDIX 9'!I31+'APPENDIX 10'!I31+'APPENDIX 11'!I31</f>
        <v>62089</v>
      </c>
      <c r="J31" s="190">
        <f>'APPENDIX 5'!J31+'APPENDIX 6'!J31+'APPENDIX 7'!J31+'APPENDIX 8'!J31+'APPENDIX 9'!J31+'APPENDIX 10'!J31+'APPENDIX 11'!J31</f>
        <v>0</v>
      </c>
      <c r="K31" s="190">
        <f>'APPENDIX 5'!K31+'APPENDIX 6'!K31+'APPENDIX 7'!K31+'APPENDIX 8'!K31+'APPENDIX 9'!K31+'APPENDIX 10'!K31+'APPENDIX 11'!K31</f>
        <v>72260</v>
      </c>
      <c r="L31" s="190">
        <f>'APPENDIX 5'!L31+'APPENDIX 6'!L31+'APPENDIX 7'!L31+'APPENDIX 8'!L31+'APPENDIX 9'!L31+'APPENDIX 10'!L31+'APPENDIX 11'!L31</f>
        <v>23041</v>
      </c>
      <c r="M31" s="190">
        <f>'APPENDIX 5'!M31+'APPENDIX 6'!M31+'APPENDIX 7'!M31+'APPENDIX 8'!M31+'APPENDIX 9'!M31+'APPENDIX 10'!M31+'APPENDIX 11'!M31</f>
        <v>251474</v>
      </c>
      <c r="N31" s="190">
        <f>'APPENDIX 5'!N31+'APPENDIX 6'!N31+'APPENDIX 7'!N31+'APPENDIX 8'!N31+'APPENDIX 9'!N31+'APPENDIX 10'!N31+'APPENDIX 11'!N31</f>
        <v>810149</v>
      </c>
      <c r="O31" s="190">
        <f>'APPENDIX 5'!O31+'APPENDIX 6'!O31+'APPENDIX 7'!O31+'APPENDIX 8'!O31+'APPENDIX 9'!O31+'APPENDIX 10'!O31+'APPENDIX 11'!O31</f>
        <v>0</v>
      </c>
      <c r="P31" s="190">
        <f>'APPENDIX 5'!P31+'APPENDIX 6'!P31+'APPENDIX 7'!P31+'APPENDIX 8'!P31+'APPENDIX 9'!P31+'APPENDIX 10'!P31+'APPENDIX 11'!P31</f>
        <v>0</v>
      </c>
      <c r="Q31" s="191">
        <f>'APPENDIX 5'!Q31+'APPENDIX 6'!Q31+'APPENDIX 7'!Q31+'APPENDIX 8'!Q31+'APPENDIX 9'!Q31+'APPENDIX 10'!Q31+'APPENDIX 11'!Q31</f>
        <v>10982340</v>
      </c>
    </row>
    <row r="32" spans="1:19" ht="29.25" customHeight="1" x14ac:dyDescent="0.3">
      <c r="A32" s="188"/>
      <c r="B32" s="58" t="s">
        <v>45</v>
      </c>
      <c r="C32" s="192">
        <f t="shared" ref="C32:P32" si="0">SUM(C6:C31)</f>
        <v>333662108</v>
      </c>
      <c r="D32" s="192">
        <f t="shared" si="0"/>
        <v>44250409</v>
      </c>
      <c r="E32" s="192">
        <f t="shared" si="0"/>
        <v>40952847</v>
      </c>
      <c r="F32" s="192">
        <f t="shared" si="0"/>
        <v>222056</v>
      </c>
      <c r="G32" s="192">
        <f t="shared" si="0"/>
        <v>25383607</v>
      </c>
      <c r="H32" s="192">
        <f t="shared" si="0"/>
        <v>20434846</v>
      </c>
      <c r="I32" s="192">
        <f t="shared" si="0"/>
        <v>4224137</v>
      </c>
      <c r="J32" s="192">
        <f t="shared" si="0"/>
        <v>905592</v>
      </c>
      <c r="K32" s="192">
        <f t="shared" si="0"/>
        <v>1573054</v>
      </c>
      <c r="L32" s="192">
        <f t="shared" si="0"/>
        <v>2605088</v>
      </c>
      <c r="M32" s="192">
        <f t="shared" si="0"/>
        <v>7224624</v>
      </c>
      <c r="N32" s="192">
        <f t="shared" si="0"/>
        <v>23022181</v>
      </c>
      <c r="O32" s="192">
        <f t="shared" si="0"/>
        <v>121548</v>
      </c>
      <c r="P32" s="192">
        <f t="shared" si="0"/>
        <v>846605</v>
      </c>
      <c r="Q32" s="192">
        <f>SUM(Q6:Q31)</f>
        <v>359923709</v>
      </c>
      <c r="S32" s="193"/>
    </row>
    <row r="33" spans="1:19" ht="29.25" customHeight="1" x14ac:dyDescent="0.3">
      <c r="A33" s="188"/>
      <c r="B33" s="264" t="s">
        <v>46</v>
      </c>
      <c r="C33" s="265"/>
      <c r="D33" s="265"/>
      <c r="E33" s="265"/>
      <c r="F33" s="265"/>
      <c r="G33" s="265"/>
      <c r="H33" s="265"/>
      <c r="I33" s="265"/>
      <c r="J33" s="265"/>
      <c r="K33" s="265"/>
      <c r="L33" s="265"/>
      <c r="M33" s="265"/>
      <c r="N33" s="265"/>
      <c r="O33" s="265"/>
      <c r="P33" s="265"/>
      <c r="Q33" s="266"/>
    </row>
    <row r="34" spans="1:19" ht="29.25" customHeight="1" x14ac:dyDescent="0.3">
      <c r="A34" s="188"/>
      <c r="B34" s="6" t="s">
        <v>47</v>
      </c>
      <c r="C34" s="21">
        <f>'APPENDIX 5'!C34+'APPENDIX 6'!C34+'APPENDIX 7'!C34+'APPENDIX 8'!C34+'APPENDIX 9'!C34+'APPENDIX 10'!C34+'APPENDIX 11'!C34</f>
        <v>0</v>
      </c>
      <c r="D34" s="21">
        <f>'APPENDIX 5'!D34+'APPENDIX 6'!D34+'APPENDIX 7'!D34+'APPENDIX 8'!D34+'APPENDIX 9'!D34+'APPENDIX 10'!D34+'APPENDIX 11'!D34</f>
        <v>131842</v>
      </c>
      <c r="E34" s="21">
        <f>'APPENDIX 5'!E34+'APPENDIX 6'!E34+'APPENDIX 7'!E34+'APPENDIX 8'!E34+'APPENDIX 9'!E34+'APPENDIX 10'!E34+'APPENDIX 11'!E34</f>
        <v>90284</v>
      </c>
      <c r="F34" s="21">
        <f>'APPENDIX 5'!F34+'APPENDIX 6'!F34+'APPENDIX 7'!F34+'APPENDIX 8'!F34+'APPENDIX 9'!F34+'APPENDIX 10'!F34+'APPENDIX 11'!F34</f>
        <v>0</v>
      </c>
      <c r="G34" s="21">
        <f>'APPENDIX 5'!G34+'APPENDIX 6'!G34+'APPENDIX 7'!G34+'APPENDIX 8'!G34+'APPENDIX 9'!G34+'APPENDIX 10'!G34+'APPENDIX 11'!G34</f>
        <v>15976</v>
      </c>
      <c r="H34" s="21">
        <f>'APPENDIX 5'!H34+'APPENDIX 6'!H34+'APPENDIX 7'!H34+'APPENDIX 8'!H34+'APPENDIX 9'!H34+'APPENDIX 10'!H34+'APPENDIX 11'!H34</f>
        <v>12240</v>
      </c>
      <c r="I34" s="21">
        <f>'APPENDIX 5'!I34+'APPENDIX 6'!I34+'APPENDIX 7'!I34+'APPENDIX 8'!I34+'APPENDIX 9'!I34+'APPENDIX 10'!I34+'APPENDIX 11'!I34</f>
        <v>0</v>
      </c>
      <c r="J34" s="21">
        <f>'APPENDIX 5'!J34+'APPENDIX 6'!J34+'APPENDIX 7'!J34+'APPENDIX 8'!J34+'APPENDIX 9'!J34+'APPENDIX 10'!J34+'APPENDIX 11'!J34</f>
        <v>0</v>
      </c>
      <c r="K34" s="21">
        <f>'APPENDIX 5'!K34+'APPENDIX 6'!K34+'APPENDIX 7'!K34+'APPENDIX 8'!K34+'APPENDIX 9'!K34+'APPENDIX 10'!K34+'APPENDIX 11'!K34</f>
        <v>0</v>
      </c>
      <c r="L34" s="21">
        <f>'APPENDIX 5'!L34+'APPENDIX 6'!L34+'APPENDIX 7'!L34+'APPENDIX 8'!L34+'APPENDIX 9'!L34+'APPENDIX 10'!L34+'APPENDIX 11'!L34</f>
        <v>33188</v>
      </c>
      <c r="M34" s="21">
        <f>'APPENDIX 5'!M34+'APPENDIX 6'!M34+'APPENDIX 7'!M34+'APPENDIX 8'!M34+'APPENDIX 9'!M34+'APPENDIX 10'!M34+'APPENDIX 11'!M34</f>
        <v>14852</v>
      </c>
      <c r="N34" s="21">
        <f>'APPENDIX 5'!N34+'APPENDIX 6'!N34+'APPENDIX 7'!N34+'APPENDIX 8'!N34+'APPENDIX 9'!N34+'APPENDIX 10'!N34+'APPENDIX 11'!N34</f>
        <v>25424</v>
      </c>
      <c r="O34" s="21">
        <f>'APPENDIX 5'!O34+'APPENDIX 6'!O34+'APPENDIX 7'!O34+'APPENDIX 8'!O34+'APPENDIX 9'!O34+'APPENDIX 10'!O34+'APPENDIX 11'!O34</f>
        <v>0</v>
      </c>
      <c r="P34" s="21">
        <f>'APPENDIX 5'!P34+'APPENDIX 6'!P34+'APPENDIX 7'!P34+'APPENDIX 8'!P34+'APPENDIX 9'!P34+'APPENDIX 10'!P34+'APPENDIX 11'!P34</f>
        <v>0</v>
      </c>
      <c r="Q34" s="22">
        <f>'APPENDIX 5'!Q34+'APPENDIX 6'!Q34+'APPENDIX 7'!Q34+'APPENDIX 8'!Q34+'APPENDIX 9'!Q34+'APPENDIX 10'!Q34+'APPENDIX 11'!Q34</f>
        <v>55429</v>
      </c>
    </row>
    <row r="35" spans="1:19" ht="29.25" customHeight="1" x14ac:dyDescent="0.3">
      <c r="B35" s="6" t="s">
        <v>79</v>
      </c>
      <c r="C35" s="21">
        <f>'APPENDIX 5'!C35+'APPENDIX 6'!C35+'APPENDIX 7'!C35+'APPENDIX 8'!C35+'APPENDIX 9'!C35+'APPENDIX 10'!C35+'APPENDIX 11'!C35</f>
        <v>0</v>
      </c>
      <c r="D35" s="21">
        <f>'APPENDIX 5'!D35+'APPENDIX 6'!D35+'APPENDIX 7'!D35+'APPENDIX 8'!D35+'APPENDIX 9'!D35+'APPENDIX 10'!D35+'APPENDIX 11'!D35</f>
        <v>741445</v>
      </c>
      <c r="E35" s="21">
        <f>'APPENDIX 5'!E35+'APPENDIX 6'!E35+'APPENDIX 7'!E35+'APPENDIX 8'!E35+'APPENDIX 9'!E35+'APPENDIX 10'!E35+'APPENDIX 11'!E35</f>
        <v>585433</v>
      </c>
      <c r="F35" s="21">
        <f>'APPENDIX 5'!F35+'APPENDIX 6'!F35+'APPENDIX 7'!F35+'APPENDIX 8'!F35+'APPENDIX 9'!F35+'APPENDIX 10'!F35+'APPENDIX 11'!F35</f>
        <v>-15651</v>
      </c>
      <c r="G35" s="21">
        <f>'APPENDIX 5'!G35+'APPENDIX 6'!G35+'APPENDIX 7'!G35+'APPENDIX 8'!G35+'APPENDIX 9'!G35+'APPENDIX 10'!G35+'APPENDIX 11'!G35</f>
        <v>297394</v>
      </c>
      <c r="H35" s="21">
        <f>'APPENDIX 5'!H35+'APPENDIX 6'!H35+'APPENDIX 7'!H35+'APPENDIX 8'!H35+'APPENDIX 9'!H35+'APPENDIX 10'!H35+'APPENDIX 11'!H35</f>
        <v>310014</v>
      </c>
      <c r="I35" s="21">
        <f>'APPENDIX 5'!I35+'APPENDIX 6'!I35+'APPENDIX 7'!I35+'APPENDIX 8'!I35+'APPENDIX 9'!I35+'APPENDIX 10'!I35+'APPENDIX 11'!I35</f>
        <v>0</v>
      </c>
      <c r="J35" s="21">
        <f>'APPENDIX 5'!J35+'APPENDIX 6'!J35+'APPENDIX 7'!J35+'APPENDIX 8'!J35+'APPENDIX 9'!J35+'APPENDIX 10'!J35+'APPENDIX 11'!J35</f>
        <v>0</v>
      </c>
      <c r="K35" s="21">
        <f>'APPENDIX 5'!K35+'APPENDIX 6'!K35+'APPENDIX 7'!K35+'APPENDIX 8'!K35+'APPENDIX 9'!K35+'APPENDIX 10'!K35+'APPENDIX 11'!K35</f>
        <v>0</v>
      </c>
      <c r="L35" s="21">
        <f>'APPENDIX 5'!L35+'APPENDIX 6'!L35+'APPENDIX 7'!L35+'APPENDIX 8'!L35+'APPENDIX 9'!L35+'APPENDIX 10'!L35+'APPENDIX 11'!L35</f>
        <v>142044</v>
      </c>
      <c r="M35" s="21">
        <f>'APPENDIX 5'!M35+'APPENDIX 6'!M35+'APPENDIX 7'!M35+'APPENDIX 8'!M35+'APPENDIX 9'!M35+'APPENDIX 10'!M35+'APPENDIX 11'!M35</f>
        <v>78030</v>
      </c>
      <c r="N35" s="21">
        <f>'APPENDIX 5'!N35+'APPENDIX 6'!N35+'APPENDIX 7'!N35+'APPENDIX 8'!N35+'APPENDIX 9'!N35+'APPENDIX 10'!N35+'APPENDIX 11'!N35</f>
        <v>0</v>
      </c>
      <c r="O35" s="21">
        <f>'APPENDIX 5'!O35+'APPENDIX 6'!O35+'APPENDIX 7'!O35+'APPENDIX 8'!O35+'APPENDIX 9'!O35+'APPENDIX 10'!O35+'APPENDIX 11'!O35</f>
        <v>0</v>
      </c>
      <c r="P35" s="21">
        <f>'APPENDIX 5'!P35+'APPENDIX 6'!P35+'APPENDIX 7'!P35+'APPENDIX 8'!P35+'APPENDIX 9'!P35+'APPENDIX 10'!P35+'APPENDIX 11'!P35</f>
        <v>0</v>
      </c>
      <c r="Q35" s="22">
        <f>'APPENDIX 5'!Q35+'APPENDIX 6'!Q35+'APPENDIX 7'!Q35+'APPENDIX 8'!Q35+'APPENDIX 9'!Q35+'APPENDIX 10'!Q35+'APPENDIX 11'!Q35</f>
        <v>39693</v>
      </c>
    </row>
    <row r="36" spans="1:19" ht="29.25" customHeight="1" x14ac:dyDescent="0.3">
      <c r="B36" s="6" t="s">
        <v>48</v>
      </c>
      <c r="C36" s="21">
        <f>'APPENDIX 5'!C36+'APPENDIX 6'!C36+'APPENDIX 7'!C36+'APPENDIX 8'!C36+'APPENDIX 9'!C36+'APPENDIX 10'!C36+'APPENDIX 11'!C36</f>
        <v>7541877</v>
      </c>
      <c r="D36" s="21">
        <f>'APPENDIX 5'!D36+'APPENDIX 6'!D36+'APPENDIX 7'!D36+'APPENDIX 8'!D36+'APPENDIX 9'!D36+'APPENDIX 10'!D36+'APPENDIX 11'!D36</f>
        <v>776231</v>
      </c>
      <c r="E36" s="21">
        <f>'APPENDIX 5'!E36+'APPENDIX 6'!E36+'APPENDIX 7'!E36+'APPENDIX 8'!E36+'APPENDIX 9'!E36+'APPENDIX 10'!E36+'APPENDIX 11'!E36</f>
        <v>745966</v>
      </c>
      <c r="F36" s="21">
        <f>'APPENDIX 5'!F36+'APPENDIX 6'!F36+'APPENDIX 7'!F36+'APPENDIX 8'!F36+'APPENDIX 9'!F36+'APPENDIX 10'!F36+'APPENDIX 11'!F36</f>
        <v>0</v>
      </c>
      <c r="G36" s="21">
        <f>'APPENDIX 5'!G36+'APPENDIX 6'!G36+'APPENDIX 7'!G36+'APPENDIX 8'!G36+'APPENDIX 9'!G36+'APPENDIX 10'!G36+'APPENDIX 11'!G36</f>
        <v>307261</v>
      </c>
      <c r="H36" s="21">
        <f>'APPENDIX 5'!H36+'APPENDIX 6'!H36+'APPENDIX 7'!H36+'APPENDIX 8'!H36+'APPENDIX 9'!H36+'APPENDIX 10'!H36+'APPENDIX 11'!H36</f>
        <v>319760</v>
      </c>
      <c r="I36" s="21">
        <f>'APPENDIX 5'!I36+'APPENDIX 6'!I36+'APPENDIX 7'!I36+'APPENDIX 8'!I36+'APPENDIX 9'!I36+'APPENDIX 10'!I36+'APPENDIX 11'!I36</f>
        <v>0</v>
      </c>
      <c r="J36" s="21">
        <f>'APPENDIX 5'!J36+'APPENDIX 6'!J36+'APPENDIX 7'!J36+'APPENDIX 8'!J36+'APPENDIX 9'!J36+'APPENDIX 10'!J36+'APPENDIX 11'!J36</f>
        <v>0</v>
      </c>
      <c r="K36" s="21">
        <f>'APPENDIX 5'!K36+'APPENDIX 6'!K36+'APPENDIX 7'!K36+'APPENDIX 8'!K36+'APPENDIX 9'!K36+'APPENDIX 10'!K36+'APPENDIX 11'!K36</f>
        <v>0</v>
      </c>
      <c r="L36" s="21">
        <f>'APPENDIX 5'!L36+'APPENDIX 6'!L36+'APPENDIX 7'!L36+'APPENDIX 8'!L36+'APPENDIX 9'!L36+'APPENDIX 10'!L36+'APPENDIX 11'!L36</f>
        <v>289871</v>
      </c>
      <c r="M36" s="21">
        <f>'APPENDIX 5'!M36+'APPENDIX 6'!M36+'APPENDIX 7'!M36+'APPENDIX 8'!M36+'APPENDIX 9'!M36+'APPENDIX 10'!M36+'APPENDIX 11'!M36</f>
        <v>80764</v>
      </c>
      <c r="N36" s="21">
        <f>'APPENDIX 5'!N36+'APPENDIX 6'!N36+'APPENDIX 7'!N36+'APPENDIX 8'!N36+'APPENDIX 9'!N36+'APPENDIX 10'!N36+'APPENDIX 11'!N36</f>
        <v>342993</v>
      </c>
      <c r="O36" s="21">
        <f>'APPENDIX 5'!O36+'APPENDIX 6'!O36+'APPENDIX 7'!O36+'APPENDIX 8'!O36+'APPENDIX 9'!O36+'APPENDIX 10'!O36+'APPENDIX 11'!O36</f>
        <v>0</v>
      </c>
      <c r="P36" s="21">
        <f>'APPENDIX 5'!P36+'APPENDIX 6'!P36+'APPENDIX 7'!P36+'APPENDIX 8'!P36+'APPENDIX 9'!P36+'APPENDIX 10'!P36+'APPENDIX 11'!P36</f>
        <v>0</v>
      </c>
      <c r="Q36" s="22">
        <f>'APPENDIX 5'!Q36+'APPENDIX 6'!Q36+'APPENDIX 7'!Q36+'APPENDIX 8'!Q36+'APPENDIX 9'!Q36+'APPENDIX 10'!Q36+'APPENDIX 11'!Q36</f>
        <v>7940440</v>
      </c>
    </row>
    <row r="37" spans="1:19" ht="29.25" customHeight="1" x14ac:dyDescent="0.3">
      <c r="B37" s="58" t="s">
        <v>45</v>
      </c>
      <c r="C37" s="192">
        <f t="shared" ref="C37:Q37" si="1">SUM(C34:C36)</f>
        <v>7541877</v>
      </c>
      <c r="D37" s="192">
        <f t="shared" si="1"/>
        <v>1649518</v>
      </c>
      <c r="E37" s="192">
        <f t="shared" si="1"/>
        <v>1421683</v>
      </c>
      <c r="F37" s="192">
        <f t="shared" si="1"/>
        <v>-15651</v>
      </c>
      <c r="G37" s="192">
        <f t="shared" si="1"/>
        <v>620631</v>
      </c>
      <c r="H37" s="192">
        <f t="shared" si="1"/>
        <v>642014</v>
      </c>
      <c r="I37" s="192">
        <f t="shared" si="1"/>
        <v>0</v>
      </c>
      <c r="J37" s="192">
        <f t="shared" si="1"/>
        <v>0</v>
      </c>
      <c r="K37" s="192">
        <f t="shared" si="1"/>
        <v>0</v>
      </c>
      <c r="L37" s="192">
        <f t="shared" si="1"/>
        <v>465103</v>
      </c>
      <c r="M37" s="192">
        <f t="shared" si="1"/>
        <v>173646</v>
      </c>
      <c r="N37" s="192">
        <f t="shared" si="1"/>
        <v>368417</v>
      </c>
      <c r="O37" s="192">
        <f t="shared" si="1"/>
        <v>0</v>
      </c>
      <c r="P37" s="192">
        <f t="shared" si="1"/>
        <v>0</v>
      </c>
      <c r="Q37" s="192">
        <f t="shared" si="1"/>
        <v>8035562</v>
      </c>
    </row>
    <row r="38" spans="1:19" ht="18" customHeight="1" x14ac:dyDescent="0.3">
      <c r="B38" s="268" t="s">
        <v>50</v>
      </c>
      <c r="C38" s="268"/>
      <c r="D38" s="268"/>
      <c r="E38" s="268"/>
      <c r="F38" s="268"/>
      <c r="G38" s="268"/>
      <c r="H38" s="268"/>
      <c r="I38" s="268"/>
      <c r="J38" s="268"/>
      <c r="K38" s="268"/>
      <c r="L38" s="268"/>
      <c r="M38" s="268"/>
      <c r="N38" s="268"/>
      <c r="O38" s="268"/>
      <c r="P38" s="268"/>
      <c r="Q38" s="268"/>
    </row>
    <row r="39" spans="1:19" ht="18" customHeight="1" x14ac:dyDescent="0.3">
      <c r="C39" s="194"/>
      <c r="D39" s="194"/>
      <c r="E39" s="194"/>
      <c r="F39" s="194"/>
      <c r="G39" s="194"/>
      <c r="H39" s="194"/>
      <c r="I39" s="194"/>
      <c r="J39" s="194"/>
      <c r="K39" s="194"/>
      <c r="L39" s="194"/>
      <c r="M39" s="194"/>
      <c r="N39" s="194"/>
      <c r="O39" s="194"/>
      <c r="P39" s="194"/>
      <c r="Q39" s="194"/>
      <c r="R39" s="185"/>
      <c r="S39" s="195"/>
    </row>
    <row r="40" spans="1:19" ht="18" customHeight="1" x14ac:dyDescent="0.3">
      <c r="C40" s="194"/>
      <c r="D40" s="194"/>
      <c r="E40" s="194"/>
      <c r="F40" s="194"/>
      <c r="G40" s="194"/>
      <c r="H40" s="194"/>
      <c r="I40" s="194"/>
      <c r="J40" s="194"/>
      <c r="K40" s="194"/>
      <c r="L40" s="194"/>
      <c r="M40" s="194"/>
      <c r="N40" s="194"/>
      <c r="O40" s="194"/>
      <c r="P40" s="194"/>
      <c r="Q40" s="194"/>
    </row>
    <row r="41" spans="1:19" ht="18" customHeight="1" x14ac:dyDescent="0.3">
      <c r="C41" s="194"/>
      <c r="D41" s="194"/>
      <c r="E41" s="194"/>
      <c r="F41" s="194"/>
      <c r="G41" s="194"/>
      <c r="H41" s="194"/>
      <c r="I41" s="194"/>
      <c r="J41" s="194"/>
      <c r="K41" s="194"/>
      <c r="L41" s="194"/>
      <c r="M41" s="194"/>
      <c r="N41" s="194"/>
      <c r="O41" s="194"/>
      <c r="P41" s="194"/>
      <c r="Q41" s="194"/>
    </row>
    <row r="42" spans="1:19" ht="18" customHeight="1" x14ac:dyDescent="0.3">
      <c r="C42" s="194"/>
      <c r="D42" s="194"/>
      <c r="E42" s="194"/>
      <c r="F42" s="194"/>
      <c r="G42" s="194"/>
      <c r="H42" s="194"/>
      <c r="I42" s="194"/>
      <c r="J42" s="194"/>
      <c r="K42" s="194"/>
      <c r="L42" s="194"/>
      <c r="M42" s="194"/>
      <c r="N42" s="194"/>
      <c r="O42" s="194"/>
      <c r="P42" s="194"/>
      <c r="Q42" s="194"/>
    </row>
    <row r="43" spans="1:19" ht="18" customHeight="1" x14ac:dyDescent="0.3">
      <c r="C43" s="194"/>
      <c r="D43" s="194"/>
      <c r="E43" s="194"/>
      <c r="F43" s="194"/>
      <c r="G43" s="194"/>
      <c r="H43" s="194"/>
      <c r="I43" s="194"/>
      <c r="J43" s="194"/>
      <c r="K43" s="194"/>
      <c r="L43" s="194"/>
      <c r="M43" s="194"/>
      <c r="N43" s="194"/>
      <c r="O43" s="194"/>
      <c r="P43" s="194"/>
      <c r="Q43" s="194"/>
    </row>
    <row r="44" spans="1:19" ht="18" customHeight="1" x14ac:dyDescent="0.3">
      <c r="C44" s="194"/>
      <c r="D44" s="194"/>
      <c r="E44" s="194"/>
      <c r="F44" s="194"/>
      <c r="G44" s="194"/>
      <c r="H44" s="194"/>
      <c r="I44" s="194"/>
      <c r="J44" s="194"/>
      <c r="K44" s="194"/>
      <c r="L44" s="194"/>
      <c r="M44" s="194"/>
      <c r="N44" s="194"/>
      <c r="O44" s="194"/>
      <c r="P44" s="194"/>
      <c r="Q44" s="194"/>
    </row>
    <row r="45" spans="1:19" ht="18" customHeight="1" x14ac:dyDescent="0.3">
      <c r="C45" s="194"/>
      <c r="D45" s="194"/>
      <c r="E45" s="194"/>
      <c r="F45" s="194"/>
      <c r="G45" s="194"/>
      <c r="H45" s="194"/>
      <c r="I45" s="194"/>
      <c r="J45" s="194"/>
      <c r="K45" s="194"/>
      <c r="L45" s="194"/>
      <c r="M45" s="194"/>
      <c r="N45" s="194"/>
      <c r="O45" s="194"/>
      <c r="P45" s="194"/>
      <c r="Q45" s="194"/>
    </row>
    <row r="46" spans="1:19" ht="18" customHeight="1" x14ac:dyDescent="0.3">
      <c r="C46" s="194"/>
      <c r="D46" s="194"/>
      <c r="E46" s="194"/>
      <c r="F46" s="194"/>
      <c r="G46" s="194"/>
      <c r="H46" s="194"/>
      <c r="I46" s="194"/>
      <c r="J46" s="194"/>
      <c r="K46" s="194"/>
      <c r="L46" s="194"/>
      <c r="M46" s="194"/>
      <c r="N46" s="194"/>
      <c r="O46" s="194"/>
      <c r="P46" s="194"/>
      <c r="Q46" s="194"/>
    </row>
    <row r="47" spans="1:19" ht="18" customHeight="1" x14ac:dyDescent="0.3">
      <c r="C47" s="194"/>
      <c r="D47" s="194"/>
      <c r="E47" s="194"/>
      <c r="F47" s="194"/>
      <c r="G47" s="194"/>
      <c r="H47" s="194"/>
      <c r="I47" s="194"/>
      <c r="J47" s="194"/>
      <c r="K47" s="194"/>
      <c r="L47" s="194"/>
      <c r="M47" s="194"/>
      <c r="N47" s="194"/>
      <c r="O47" s="194"/>
      <c r="P47" s="194"/>
      <c r="Q47" s="194"/>
    </row>
    <row r="48" spans="1:19" ht="18" customHeight="1" x14ac:dyDescent="0.3">
      <c r="C48" s="194"/>
      <c r="D48" s="194"/>
      <c r="E48" s="194"/>
      <c r="F48" s="194"/>
      <c r="G48" s="194"/>
      <c r="H48" s="194"/>
      <c r="I48" s="194"/>
      <c r="J48" s="194"/>
      <c r="K48" s="194"/>
      <c r="L48" s="194"/>
      <c r="M48" s="194"/>
      <c r="N48" s="194"/>
      <c r="O48" s="194"/>
      <c r="P48" s="194"/>
      <c r="Q48" s="194"/>
    </row>
    <row r="49" spans="3:17" ht="18" customHeight="1" x14ac:dyDescent="0.3">
      <c r="C49" s="194"/>
      <c r="D49" s="194"/>
      <c r="E49" s="194"/>
      <c r="F49" s="194"/>
      <c r="G49" s="194"/>
      <c r="H49" s="194"/>
      <c r="I49" s="194"/>
      <c r="J49" s="194"/>
      <c r="K49" s="194"/>
      <c r="L49" s="194"/>
      <c r="M49" s="194"/>
      <c r="N49" s="194"/>
      <c r="O49" s="194"/>
      <c r="P49" s="194"/>
      <c r="Q49" s="194"/>
    </row>
    <row r="50" spans="3:17" ht="18" customHeight="1" x14ac:dyDescent="0.3">
      <c r="C50" s="194"/>
      <c r="D50" s="194"/>
      <c r="E50" s="194"/>
      <c r="F50" s="194"/>
      <c r="G50" s="194"/>
      <c r="H50" s="194"/>
      <c r="I50" s="194"/>
      <c r="J50" s="194"/>
      <c r="K50" s="194"/>
      <c r="L50" s="194"/>
      <c r="M50" s="194"/>
      <c r="N50" s="194"/>
      <c r="O50" s="194"/>
      <c r="P50" s="194"/>
      <c r="Q50" s="194"/>
    </row>
    <row r="51" spans="3:17" ht="18" customHeight="1" x14ac:dyDescent="0.3">
      <c r="C51" s="194"/>
      <c r="D51" s="194"/>
      <c r="E51" s="194"/>
      <c r="F51" s="194"/>
      <c r="G51" s="194"/>
      <c r="H51" s="194"/>
      <c r="I51" s="194"/>
      <c r="J51" s="194"/>
      <c r="K51" s="194"/>
      <c r="L51" s="194"/>
      <c r="M51" s="194"/>
      <c r="N51" s="194"/>
      <c r="O51" s="194"/>
      <c r="P51" s="194"/>
      <c r="Q51" s="194"/>
    </row>
    <row r="52" spans="3:17" ht="18" customHeight="1" x14ac:dyDescent="0.3">
      <c r="C52" s="194"/>
      <c r="D52" s="194"/>
      <c r="E52" s="194"/>
      <c r="F52" s="194"/>
      <c r="G52" s="194"/>
      <c r="H52" s="194"/>
      <c r="I52" s="194"/>
      <c r="J52" s="194"/>
      <c r="K52" s="194"/>
      <c r="L52" s="194"/>
      <c r="M52" s="194"/>
      <c r="N52" s="194"/>
      <c r="O52" s="194"/>
      <c r="P52" s="194"/>
      <c r="Q52" s="194"/>
    </row>
    <row r="53" spans="3:17" ht="18" customHeight="1" x14ac:dyDescent="0.3">
      <c r="C53" s="194"/>
      <c r="D53" s="194"/>
      <c r="E53" s="194"/>
      <c r="F53" s="194"/>
      <c r="G53" s="194"/>
      <c r="H53" s="194"/>
      <c r="I53" s="194"/>
      <c r="J53" s="194"/>
      <c r="K53" s="194"/>
      <c r="L53" s="194"/>
      <c r="M53" s="194"/>
      <c r="N53" s="194"/>
      <c r="O53" s="194"/>
      <c r="P53" s="194"/>
      <c r="Q53" s="194"/>
    </row>
    <row r="54" spans="3:17" ht="18" customHeight="1" x14ac:dyDescent="0.3">
      <c r="C54" s="194"/>
      <c r="D54" s="194"/>
      <c r="E54" s="194"/>
      <c r="F54" s="194"/>
      <c r="G54" s="194"/>
      <c r="H54" s="194"/>
      <c r="I54" s="194"/>
      <c r="J54" s="194"/>
      <c r="K54" s="194"/>
      <c r="L54" s="194"/>
      <c r="M54" s="194"/>
      <c r="N54" s="194"/>
      <c r="O54" s="194"/>
      <c r="P54" s="194"/>
      <c r="Q54" s="194"/>
    </row>
    <row r="55" spans="3:17" ht="18" customHeight="1" x14ac:dyDescent="0.3">
      <c r="C55" s="194"/>
      <c r="D55" s="194"/>
      <c r="E55" s="194"/>
      <c r="F55" s="194"/>
      <c r="G55" s="194"/>
      <c r="H55" s="194"/>
      <c r="I55" s="194"/>
      <c r="J55" s="194"/>
      <c r="K55" s="194"/>
      <c r="L55" s="194"/>
      <c r="M55" s="194"/>
      <c r="N55" s="194"/>
      <c r="O55" s="194"/>
      <c r="P55" s="194"/>
      <c r="Q55" s="194"/>
    </row>
    <row r="56" spans="3:17" ht="18" customHeight="1" x14ac:dyDescent="0.3">
      <c r="C56" s="194"/>
      <c r="D56" s="194"/>
      <c r="E56" s="194"/>
      <c r="F56" s="194"/>
      <c r="G56" s="194"/>
      <c r="H56" s="194"/>
      <c r="I56" s="194"/>
      <c r="J56" s="194"/>
      <c r="K56" s="194"/>
      <c r="L56" s="194"/>
      <c r="M56" s="194"/>
      <c r="N56" s="194"/>
      <c r="O56" s="194"/>
      <c r="P56" s="194"/>
      <c r="Q56" s="194"/>
    </row>
    <row r="57" spans="3:17" ht="18" customHeight="1" x14ac:dyDescent="0.3">
      <c r="C57" s="194"/>
      <c r="D57" s="194"/>
      <c r="E57" s="194"/>
      <c r="F57" s="194"/>
      <c r="G57" s="194"/>
      <c r="H57" s="194"/>
      <c r="I57" s="194"/>
      <c r="J57" s="194"/>
      <c r="K57" s="194"/>
      <c r="L57" s="194"/>
      <c r="M57" s="194"/>
      <c r="N57" s="194"/>
      <c r="O57" s="194"/>
      <c r="P57" s="194"/>
      <c r="Q57" s="194"/>
    </row>
    <row r="58" spans="3:17" ht="18" customHeight="1" x14ac:dyDescent="0.3">
      <c r="C58" s="194"/>
      <c r="D58" s="194"/>
      <c r="E58" s="194"/>
      <c r="F58" s="194"/>
      <c r="G58" s="194"/>
      <c r="H58" s="194"/>
      <c r="I58" s="194"/>
      <c r="J58" s="194"/>
      <c r="K58" s="194"/>
      <c r="L58" s="194"/>
      <c r="M58" s="194"/>
      <c r="N58" s="194"/>
      <c r="O58" s="194"/>
      <c r="P58" s="194"/>
      <c r="Q58" s="194"/>
    </row>
    <row r="59" spans="3:17" ht="18" customHeight="1" x14ac:dyDescent="0.3">
      <c r="C59" s="194"/>
      <c r="D59" s="194"/>
      <c r="E59" s="194"/>
      <c r="F59" s="194"/>
      <c r="G59" s="194"/>
      <c r="H59" s="194"/>
      <c r="I59" s="194"/>
      <c r="J59" s="194"/>
      <c r="K59" s="194"/>
      <c r="L59" s="194"/>
      <c r="M59" s="194"/>
      <c r="N59" s="194"/>
      <c r="O59" s="194"/>
      <c r="P59" s="194"/>
      <c r="Q59" s="194"/>
    </row>
    <row r="60" spans="3:17" ht="18" customHeight="1" x14ac:dyDescent="0.3">
      <c r="C60" s="194"/>
      <c r="D60" s="194"/>
      <c r="E60" s="194"/>
      <c r="F60" s="194"/>
      <c r="G60" s="194"/>
      <c r="H60" s="194"/>
      <c r="I60" s="194"/>
      <c r="J60" s="194"/>
      <c r="K60" s="194"/>
      <c r="L60" s="194"/>
      <c r="M60" s="194"/>
      <c r="N60" s="194"/>
      <c r="O60" s="194"/>
      <c r="P60" s="194"/>
      <c r="Q60" s="194"/>
    </row>
    <row r="61" spans="3:17" ht="18" customHeight="1" x14ac:dyDescent="0.3">
      <c r="C61" s="194"/>
      <c r="D61" s="194"/>
      <c r="E61" s="194"/>
      <c r="F61" s="194"/>
      <c r="G61" s="194"/>
      <c r="H61" s="194"/>
      <c r="I61" s="194"/>
      <c r="J61" s="194"/>
      <c r="K61" s="194"/>
      <c r="L61" s="194"/>
      <c r="M61" s="194"/>
      <c r="N61" s="194"/>
      <c r="O61" s="194"/>
      <c r="P61" s="194"/>
      <c r="Q61" s="194"/>
    </row>
    <row r="62" spans="3:17" ht="18" customHeight="1" x14ac:dyDescent="0.3">
      <c r="C62" s="194"/>
      <c r="D62" s="194"/>
      <c r="E62" s="194"/>
      <c r="F62" s="194"/>
      <c r="G62" s="194"/>
      <c r="H62" s="194"/>
      <c r="I62" s="194"/>
      <c r="J62" s="194"/>
      <c r="K62" s="194"/>
      <c r="L62" s="194"/>
      <c r="M62" s="194"/>
      <c r="N62" s="194"/>
      <c r="O62" s="194"/>
      <c r="P62" s="194"/>
      <c r="Q62" s="194"/>
    </row>
    <row r="63" spans="3:17" ht="18" customHeight="1" x14ac:dyDescent="0.3">
      <c r="C63" s="194"/>
      <c r="D63" s="194"/>
      <c r="E63" s="194"/>
      <c r="F63" s="194"/>
      <c r="G63" s="194"/>
      <c r="H63" s="194"/>
      <c r="I63" s="194"/>
      <c r="J63" s="194"/>
      <c r="K63" s="194"/>
      <c r="L63" s="194"/>
      <c r="M63" s="194"/>
      <c r="N63" s="194"/>
      <c r="O63" s="194"/>
      <c r="P63" s="194"/>
      <c r="Q63" s="194"/>
    </row>
    <row r="64" spans="3:17" ht="18" customHeight="1" x14ac:dyDescent="0.3">
      <c r="C64" s="194"/>
      <c r="D64" s="194"/>
      <c r="E64" s="194"/>
      <c r="F64" s="194"/>
      <c r="G64" s="194"/>
      <c r="H64" s="194"/>
      <c r="I64" s="194"/>
      <c r="J64" s="194"/>
      <c r="K64" s="194"/>
      <c r="L64" s="194"/>
      <c r="M64" s="194"/>
      <c r="N64" s="194"/>
      <c r="O64" s="194"/>
      <c r="P64" s="194"/>
      <c r="Q64" s="194"/>
    </row>
    <row r="65" spans="3:17" ht="18" customHeight="1" x14ac:dyDescent="0.3">
      <c r="C65" s="194"/>
      <c r="D65" s="194"/>
      <c r="E65" s="194"/>
      <c r="F65" s="194"/>
      <c r="G65" s="194"/>
      <c r="H65" s="194"/>
      <c r="I65" s="194"/>
      <c r="J65" s="194"/>
      <c r="K65" s="194"/>
      <c r="L65" s="194"/>
      <c r="M65" s="194"/>
      <c r="N65" s="194"/>
      <c r="O65" s="194"/>
      <c r="P65" s="194"/>
      <c r="Q65" s="194"/>
    </row>
    <row r="66" spans="3:17" ht="18" customHeight="1" x14ac:dyDescent="0.3">
      <c r="C66" s="194"/>
      <c r="D66" s="194"/>
      <c r="E66" s="194"/>
      <c r="F66" s="194"/>
      <c r="G66" s="194"/>
      <c r="H66" s="194"/>
      <c r="I66" s="194"/>
      <c r="J66" s="194"/>
      <c r="K66" s="194"/>
      <c r="L66" s="194"/>
      <c r="M66" s="194"/>
      <c r="N66" s="194"/>
      <c r="O66" s="194"/>
      <c r="P66" s="194"/>
      <c r="Q66" s="194"/>
    </row>
    <row r="67" spans="3:17" ht="18" customHeight="1" x14ac:dyDescent="0.3">
      <c r="C67" s="194"/>
      <c r="D67" s="194"/>
      <c r="E67" s="194"/>
      <c r="F67" s="194"/>
      <c r="G67" s="194"/>
      <c r="H67" s="194"/>
      <c r="I67" s="194"/>
      <c r="J67" s="194"/>
      <c r="K67" s="194"/>
      <c r="L67" s="194"/>
      <c r="M67" s="194"/>
      <c r="N67" s="194"/>
      <c r="O67" s="194"/>
      <c r="P67" s="194"/>
      <c r="Q67" s="194"/>
    </row>
    <row r="68" spans="3:17" ht="18" customHeight="1" x14ac:dyDescent="0.3">
      <c r="C68" s="194"/>
      <c r="D68" s="194"/>
      <c r="E68" s="194"/>
      <c r="F68" s="194"/>
      <c r="G68" s="194"/>
      <c r="H68" s="194"/>
      <c r="I68" s="194"/>
      <c r="J68" s="194"/>
      <c r="K68" s="194"/>
      <c r="L68" s="194"/>
      <c r="M68" s="194"/>
      <c r="N68" s="194"/>
      <c r="O68" s="194"/>
      <c r="P68" s="194"/>
      <c r="Q68" s="194"/>
    </row>
    <row r="69" spans="3:17" ht="18" customHeight="1" x14ac:dyDescent="0.3">
      <c r="C69" s="194"/>
      <c r="D69" s="194"/>
      <c r="E69" s="194"/>
      <c r="F69" s="194"/>
      <c r="G69" s="194"/>
      <c r="H69" s="194"/>
      <c r="I69" s="194"/>
      <c r="J69" s="194"/>
      <c r="K69" s="194"/>
      <c r="L69" s="194"/>
      <c r="M69" s="194"/>
      <c r="N69" s="194"/>
      <c r="O69" s="194"/>
      <c r="P69" s="194"/>
      <c r="Q69" s="194"/>
    </row>
    <row r="70" spans="3:17" ht="18" customHeight="1" x14ac:dyDescent="0.3">
      <c r="C70" s="194"/>
      <c r="D70" s="194"/>
      <c r="E70" s="194"/>
      <c r="F70" s="194"/>
      <c r="G70" s="194"/>
      <c r="H70" s="194"/>
      <c r="I70" s="194"/>
      <c r="J70" s="194"/>
      <c r="K70" s="194"/>
      <c r="L70" s="194"/>
      <c r="M70" s="194"/>
      <c r="N70" s="194"/>
      <c r="O70" s="194"/>
      <c r="P70" s="194"/>
      <c r="Q70" s="194"/>
    </row>
    <row r="71" spans="3:17" ht="18" customHeight="1" x14ac:dyDescent="0.3">
      <c r="C71" s="194"/>
      <c r="D71" s="194"/>
      <c r="E71" s="194"/>
      <c r="F71" s="194"/>
      <c r="G71" s="194"/>
      <c r="H71" s="194"/>
      <c r="I71" s="194"/>
      <c r="J71" s="194"/>
      <c r="K71" s="194"/>
      <c r="L71" s="194"/>
      <c r="M71" s="194"/>
      <c r="N71" s="194"/>
      <c r="O71" s="194"/>
      <c r="P71" s="194"/>
      <c r="Q71" s="194"/>
    </row>
    <row r="72" spans="3:17" ht="18" customHeight="1" x14ac:dyDescent="0.3">
      <c r="C72" s="194"/>
      <c r="D72" s="194"/>
      <c r="E72" s="194"/>
      <c r="F72" s="194"/>
      <c r="G72" s="194"/>
      <c r="H72" s="194"/>
      <c r="I72" s="194"/>
      <c r="J72" s="194"/>
      <c r="K72" s="194"/>
      <c r="L72" s="194"/>
      <c r="M72" s="194"/>
      <c r="N72" s="194"/>
      <c r="O72" s="194"/>
      <c r="P72" s="194"/>
      <c r="Q72" s="194"/>
    </row>
    <row r="73" spans="3:17" ht="18" customHeight="1" x14ac:dyDescent="0.3">
      <c r="C73" s="194"/>
      <c r="D73" s="194"/>
      <c r="E73" s="194"/>
      <c r="F73" s="194"/>
      <c r="G73" s="194"/>
      <c r="H73" s="194"/>
      <c r="I73" s="194"/>
      <c r="J73" s="194"/>
      <c r="K73" s="194"/>
      <c r="L73" s="194"/>
      <c r="M73" s="194"/>
      <c r="N73" s="194"/>
      <c r="O73" s="194"/>
      <c r="P73" s="194"/>
      <c r="Q73" s="194"/>
    </row>
    <row r="74" spans="3:17" ht="18" customHeight="1" x14ac:dyDescent="0.3">
      <c r="C74" s="194"/>
      <c r="D74" s="194"/>
      <c r="E74" s="194"/>
      <c r="F74" s="194"/>
      <c r="G74" s="194"/>
      <c r="H74" s="194"/>
      <c r="I74" s="194"/>
      <c r="J74" s="194"/>
      <c r="K74" s="194"/>
      <c r="L74" s="194"/>
      <c r="M74" s="194"/>
      <c r="N74" s="194"/>
      <c r="O74" s="194"/>
      <c r="P74" s="194"/>
      <c r="Q74" s="194"/>
    </row>
    <row r="75" spans="3:17" ht="18" customHeight="1" x14ac:dyDescent="0.3">
      <c r="C75" s="194"/>
      <c r="D75" s="194"/>
      <c r="E75" s="194"/>
      <c r="F75" s="194"/>
      <c r="G75" s="194"/>
      <c r="H75" s="194"/>
      <c r="I75" s="194"/>
      <c r="J75" s="194"/>
      <c r="K75" s="194"/>
      <c r="L75" s="194"/>
      <c r="M75" s="194"/>
      <c r="N75" s="194"/>
      <c r="O75" s="194"/>
      <c r="P75" s="194"/>
      <c r="Q75" s="194"/>
    </row>
    <row r="76" spans="3:17" ht="18" customHeight="1" x14ac:dyDescent="0.3">
      <c r="C76" s="194"/>
      <c r="D76" s="194"/>
      <c r="E76" s="194"/>
      <c r="F76" s="194"/>
      <c r="G76" s="194"/>
      <c r="H76" s="194"/>
      <c r="I76" s="194"/>
      <c r="J76" s="194"/>
      <c r="K76" s="194"/>
      <c r="L76" s="194"/>
      <c r="M76" s="194"/>
      <c r="N76" s="194"/>
      <c r="O76" s="194"/>
      <c r="P76" s="194"/>
      <c r="Q76" s="194"/>
    </row>
    <row r="77" spans="3:17" ht="18" customHeight="1" x14ac:dyDescent="0.3">
      <c r="C77" s="194"/>
      <c r="D77" s="194"/>
      <c r="E77" s="194"/>
      <c r="F77" s="194"/>
      <c r="G77" s="194"/>
      <c r="H77" s="194"/>
      <c r="I77" s="194"/>
      <c r="J77" s="194"/>
      <c r="K77" s="194"/>
      <c r="L77" s="194"/>
      <c r="M77" s="194"/>
      <c r="N77" s="194"/>
      <c r="O77" s="194"/>
      <c r="P77" s="194"/>
      <c r="Q77" s="194"/>
    </row>
    <row r="78" spans="3:17" ht="18" customHeight="1" x14ac:dyDescent="0.3">
      <c r="C78" s="194"/>
      <c r="D78" s="194"/>
      <c r="E78" s="194"/>
      <c r="F78" s="194"/>
      <c r="G78" s="194"/>
      <c r="H78" s="194"/>
      <c r="I78" s="194"/>
      <c r="J78" s="194"/>
      <c r="K78" s="194"/>
      <c r="L78" s="194"/>
      <c r="M78" s="194"/>
      <c r="N78" s="194"/>
      <c r="O78" s="194"/>
      <c r="P78" s="194"/>
      <c r="Q78" s="194"/>
    </row>
    <row r="79" spans="3:17" ht="18" customHeight="1" x14ac:dyDescent="0.3">
      <c r="C79" s="194"/>
      <c r="D79" s="194"/>
      <c r="E79" s="194"/>
      <c r="F79" s="194"/>
      <c r="G79" s="194"/>
      <c r="H79" s="194"/>
      <c r="I79" s="194"/>
      <c r="J79" s="194"/>
      <c r="K79" s="194"/>
      <c r="L79" s="194"/>
      <c r="M79" s="194"/>
      <c r="N79" s="194"/>
      <c r="O79" s="194"/>
      <c r="P79" s="194"/>
      <c r="Q79" s="194"/>
    </row>
    <row r="80" spans="3:17" ht="18" customHeight="1" x14ac:dyDescent="0.3">
      <c r="C80" s="194"/>
      <c r="D80" s="194"/>
      <c r="E80" s="194"/>
      <c r="F80" s="194"/>
      <c r="G80" s="194"/>
      <c r="H80" s="194"/>
      <c r="I80" s="194"/>
      <c r="J80" s="194"/>
      <c r="K80" s="194"/>
      <c r="L80" s="194"/>
      <c r="M80" s="194"/>
      <c r="N80" s="194"/>
      <c r="O80" s="194"/>
      <c r="P80" s="194"/>
      <c r="Q80" s="194"/>
    </row>
    <row r="81" spans="3:17" ht="18" customHeight="1" x14ac:dyDescent="0.3">
      <c r="C81" s="194"/>
      <c r="D81" s="194"/>
      <c r="E81" s="194"/>
      <c r="F81" s="194"/>
      <c r="G81" s="194"/>
      <c r="H81" s="194"/>
      <c r="I81" s="194"/>
      <c r="J81" s="194"/>
      <c r="K81" s="194"/>
      <c r="L81" s="194"/>
      <c r="M81" s="194"/>
      <c r="N81" s="194"/>
      <c r="O81" s="194"/>
      <c r="P81" s="194"/>
      <c r="Q81" s="194"/>
    </row>
    <row r="82" spans="3:17" ht="18" customHeight="1" x14ac:dyDescent="0.3">
      <c r="C82" s="194"/>
      <c r="D82" s="194"/>
      <c r="E82" s="194"/>
      <c r="F82" s="194"/>
      <c r="G82" s="194"/>
      <c r="H82" s="194"/>
      <c r="I82" s="194"/>
      <c r="J82" s="194"/>
      <c r="K82" s="194"/>
      <c r="L82" s="194"/>
      <c r="M82" s="194"/>
      <c r="N82" s="194"/>
      <c r="O82" s="194"/>
      <c r="P82" s="194"/>
      <c r="Q82" s="194"/>
    </row>
    <row r="83" spans="3:17" ht="18" customHeight="1" x14ac:dyDescent="0.3">
      <c r="C83" s="194"/>
      <c r="D83" s="194"/>
      <c r="E83" s="194"/>
      <c r="F83" s="194"/>
      <c r="G83" s="194"/>
      <c r="H83" s="194"/>
      <c r="I83" s="194"/>
      <c r="J83" s="194"/>
      <c r="K83" s="194"/>
      <c r="L83" s="194"/>
      <c r="M83" s="194"/>
      <c r="N83" s="194"/>
      <c r="O83" s="194"/>
      <c r="P83" s="194"/>
      <c r="Q83" s="194"/>
    </row>
    <row r="84" spans="3:17" ht="18" customHeight="1" x14ac:dyDescent="0.3">
      <c r="C84" s="194"/>
      <c r="D84" s="194"/>
      <c r="E84" s="194"/>
      <c r="F84" s="194"/>
      <c r="G84" s="194"/>
      <c r="H84" s="194"/>
      <c r="I84" s="194"/>
      <c r="J84" s="194"/>
      <c r="K84" s="194"/>
      <c r="L84" s="194"/>
      <c r="M84" s="194"/>
      <c r="N84" s="194"/>
      <c r="O84" s="194"/>
      <c r="P84" s="194"/>
      <c r="Q84" s="194"/>
    </row>
    <row r="85" spans="3:17" ht="18" customHeight="1" x14ac:dyDescent="0.3">
      <c r="C85" s="194"/>
      <c r="D85" s="194"/>
      <c r="E85" s="194"/>
      <c r="F85" s="194"/>
      <c r="G85" s="194"/>
      <c r="H85" s="194"/>
      <c r="I85" s="194"/>
      <c r="J85" s="194"/>
      <c r="K85" s="194"/>
      <c r="L85" s="194"/>
      <c r="M85" s="194"/>
      <c r="N85" s="194"/>
      <c r="O85" s="194"/>
      <c r="P85" s="194"/>
      <c r="Q85" s="194"/>
    </row>
    <row r="86" spans="3:17" ht="18" customHeight="1" x14ac:dyDescent="0.3">
      <c r="C86" s="194"/>
      <c r="D86" s="194"/>
      <c r="E86" s="194"/>
      <c r="F86" s="194"/>
      <c r="G86" s="194"/>
      <c r="H86" s="194"/>
      <c r="I86" s="194"/>
      <c r="J86" s="194"/>
      <c r="K86" s="194"/>
      <c r="L86" s="194"/>
      <c r="M86" s="194"/>
      <c r="N86" s="194"/>
      <c r="O86" s="194"/>
      <c r="P86" s="194"/>
      <c r="Q86" s="194"/>
    </row>
    <row r="87" spans="3:17" ht="18" customHeight="1" x14ac:dyDescent="0.3">
      <c r="C87" s="194"/>
      <c r="D87" s="194"/>
      <c r="E87" s="194"/>
      <c r="F87" s="194"/>
      <c r="G87" s="194"/>
      <c r="H87" s="194"/>
      <c r="I87" s="194"/>
      <c r="J87" s="194"/>
      <c r="K87" s="194"/>
      <c r="L87" s="194"/>
      <c r="M87" s="194"/>
      <c r="N87" s="194"/>
      <c r="O87" s="194"/>
      <c r="P87" s="194"/>
      <c r="Q87" s="194"/>
    </row>
    <row r="88" spans="3:17" ht="18" customHeight="1" x14ac:dyDescent="0.3">
      <c r="C88" s="194"/>
      <c r="D88" s="194"/>
      <c r="E88" s="194"/>
      <c r="F88" s="194"/>
      <c r="G88" s="194"/>
      <c r="H88" s="194"/>
      <c r="I88" s="194"/>
      <c r="J88" s="194"/>
      <c r="K88" s="194"/>
      <c r="L88" s="194"/>
      <c r="M88" s="194"/>
      <c r="N88" s="194"/>
      <c r="O88" s="194"/>
      <c r="P88" s="194"/>
      <c r="Q88" s="194"/>
    </row>
    <row r="89" spans="3:17" ht="18" customHeight="1" x14ac:dyDescent="0.3">
      <c r="C89" s="194"/>
      <c r="D89" s="194"/>
      <c r="E89" s="194"/>
      <c r="F89" s="194"/>
      <c r="G89" s="194"/>
      <c r="H89" s="194"/>
      <c r="I89" s="194"/>
      <c r="J89" s="194"/>
      <c r="K89" s="194"/>
      <c r="L89" s="194"/>
      <c r="M89" s="194"/>
      <c r="N89" s="194"/>
      <c r="O89" s="194"/>
      <c r="P89" s="194"/>
      <c r="Q89" s="194"/>
    </row>
    <row r="90" spans="3:17" ht="18" customHeight="1" x14ac:dyDescent="0.3">
      <c r="C90" s="194"/>
      <c r="D90" s="194"/>
      <c r="E90" s="194"/>
      <c r="F90" s="194"/>
      <c r="G90" s="194"/>
      <c r="H90" s="194"/>
      <c r="I90" s="194"/>
      <c r="J90" s="194"/>
      <c r="K90" s="194"/>
      <c r="L90" s="194"/>
      <c r="M90" s="194"/>
      <c r="N90" s="194"/>
      <c r="O90" s="194"/>
      <c r="P90" s="194"/>
      <c r="Q90" s="194"/>
    </row>
    <row r="91" spans="3:17" ht="18" customHeight="1" x14ac:dyDescent="0.3">
      <c r="C91" s="194"/>
      <c r="D91" s="194"/>
      <c r="E91" s="194"/>
      <c r="F91" s="194"/>
      <c r="G91" s="194"/>
      <c r="H91" s="194"/>
      <c r="I91" s="194"/>
      <c r="J91" s="194"/>
      <c r="K91" s="194"/>
      <c r="L91" s="194"/>
      <c r="M91" s="194"/>
      <c r="N91" s="194"/>
      <c r="O91" s="194"/>
      <c r="P91" s="194"/>
      <c r="Q91" s="194"/>
    </row>
    <row r="92" spans="3:17" ht="18" customHeight="1" x14ac:dyDescent="0.3">
      <c r="C92" s="194"/>
      <c r="D92" s="194"/>
      <c r="E92" s="194"/>
      <c r="F92" s="194"/>
      <c r="G92" s="194"/>
      <c r="H92" s="194"/>
      <c r="I92" s="194"/>
      <c r="J92" s="194"/>
      <c r="K92" s="194"/>
      <c r="L92" s="194"/>
      <c r="M92" s="194"/>
      <c r="N92" s="194"/>
      <c r="O92" s="194"/>
      <c r="P92" s="194"/>
      <c r="Q92" s="194"/>
    </row>
    <row r="93" spans="3:17" ht="18" customHeight="1" x14ac:dyDescent="0.3">
      <c r="C93" s="194"/>
      <c r="D93" s="194"/>
      <c r="E93" s="194"/>
      <c r="F93" s="194"/>
      <c r="G93" s="194"/>
      <c r="H93" s="194"/>
      <c r="I93" s="194"/>
      <c r="J93" s="194"/>
      <c r="K93" s="194"/>
      <c r="L93" s="194"/>
      <c r="M93" s="194"/>
      <c r="N93" s="194"/>
      <c r="O93" s="194"/>
      <c r="P93" s="194"/>
      <c r="Q93" s="194"/>
    </row>
    <row r="94" spans="3:17" ht="18" customHeight="1" x14ac:dyDescent="0.3">
      <c r="C94" s="194"/>
      <c r="D94" s="194"/>
      <c r="E94" s="194"/>
      <c r="F94" s="194"/>
      <c r="G94" s="194"/>
      <c r="H94" s="194"/>
      <c r="I94" s="194"/>
      <c r="J94" s="194"/>
      <c r="K94" s="194"/>
      <c r="L94" s="194"/>
      <c r="M94" s="194"/>
      <c r="N94" s="194"/>
      <c r="O94" s="194"/>
      <c r="P94" s="194"/>
      <c r="Q94" s="194"/>
    </row>
    <row r="95" spans="3:17" ht="18" customHeight="1" x14ac:dyDescent="0.3">
      <c r="C95" s="194"/>
      <c r="D95" s="194"/>
      <c r="E95" s="194"/>
      <c r="F95" s="194"/>
      <c r="G95" s="194"/>
      <c r="H95" s="194"/>
      <c r="I95" s="194"/>
      <c r="J95" s="194"/>
      <c r="K95" s="194"/>
      <c r="L95" s="194"/>
      <c r="M95" s="194"/>
      <c r="N95" s="194"/>
      <c r="O95" s="194"/>
      <c r="P95" s="194"/>
      <c r="Q95" s="194"/>
    </row>
    <row r="96" spans="3:17" ht="18" customHeight="1" x14ac:dyDescent="0.3">
      <c r="C96" s="194"/>
      <c r="D96" s="194"/>
      <c r="E96" s="194"/>
      <c r="F96" s="194"/>
      <c r="G96" s="194"/>
      <c r="H96" s="194"/>
      <c r="I96" s="194"/>
      <c r="J96" s="194"/>
      <c r="K96" s="194"/>
      <c r="L96" s="194"/>
      <c r="M96" s="194"/>
      <c r="N96" s="194"/>
      <c r="O96" s="194"/>
      <c r="P96" s="194"/>
      <c r="Q96" s="194"/>
    </row>
    <row r="97" spans="3:17" ht="18" customHeight="1" x14ac:dyDescent="0.3">
      <c r="C97" s="194"/>
      <c r="D97" s="194"/>
      <c r="E97" s="194"/>
      <c r="F97" s="194"/>
      <c r="G97" s="194"/>
      <c r="H97" s="194"/>
      <c r="I97" s="194"/>
      <c r="J97" s="194"/>
      <c r="K97" s="194"/>
      <c r="L97" s="194"/>
      <c r="M97" s="194"/>
      <c r="N97" s="194"/>
      <c r="O97" s="194"/>
      <c r="P97" s="194"/>
      <c r="Q97" s="194"/>
    </row>
    <row r="98" spans="3:17" ht="18" customHeight="1" x14ac:dyDescent="0.3">
      <c r="C98" s="194"/>
      <c r="D98" s="194"/>
      <c r="E98" s="194"/>
      <c r="F98" s="194"/>
      <c r="G98" s="194"/>
      <c r="H98" s="194"/>
      <c r="I98" s="194"/>
      <c r="J98" s="194"/>
      <c r="K98" s="194"/>
      <c r="L98" s="194"/>
      <c r="M98" s="194"/>
      <c r="N98" s="194"/>
      <c r="O98" s="194"/>
      <c r="P98" s="194"/>
      <c r="Q98" s="194"/>
    </row>
    <row r="99" spans="3:17" ht="18" customHeight="1" x14ac:dyDescent="0.3">
      <c r="C99" s="194"/>
      <c r="D99" s="194"/>
      <c r="E99" s="194"/>
      <c r="F99" s="194"/>
      <c r="G99" s="194"/>
      <c r="H99" s="194"/>
      <c r="I99" s="194"/>
      <c r="J99" s="194"/>
      <c r="K99" s="194"/>
      <c r="L99" s="194"/>
      <c r="M99" s="194"/>
      <c r="N99" s="194"/>
      <c r="O99" s="194"/>
      <c r="P99" s="194"/>
      <c r="Q99" s="194"/>
    </row>
    <row r="100" spans="3:17" ht="18" customHeight="1" x14ac:dyDescent="0.3">
      <c r="C100" s="194"/>
      <c r="D100" s="194"/>
      <c r="E100" s="194"/>
      <c r="F100" s="194"/>
      <c r="G100" s="194"/>
      <c r="H100" s="194"/>
      <c r="I100" s="194"/>
      <c r="J100" s="194"/>
      <c r="K100" s="194"/>
      <c r="L100" s="194"/>
      <c r="M100" s="194"/>
      <c r="N100" s="194"/>
      <c r="O100" s="194"/>
      <c r="P100" s="194"/>
      <c r="Q100" s="194"/>
    </row>
    <row r="101" spans="3:17" ht="18" customHeight="1" x14ac:dyDescent="0.3">
      <c r="C101" s="194"/>
      <c r="D101" s="194"/>
      <c r="E101" s="194"/>
      <c r="F101" s="194"/>
      <c r="G101" s="194"/>
      <c r="H101" s="194"/>
      <c r="I101" s="194"/>
      <c r="J101" s="194"/>
      <c r="K101" s="194"/>
      <c r="L101" s="194"/>
      <c r="M101" s="194"/>
      <c r="N101" s="194"/>
      <c r="O101" s="194"/>
      <c r="P101" s="194"/>
      <c r="Q101" s="194"/>
    </row>
    <row r="102" spans="3:17" ht="18" customHeight="1" x14ac:dyDescent="0.3">
      <c r="C102" s="194"/>
      <c r="D102" s="194"/>
      <c r="E102" s="194"/>
      <c r="F102" s="194"/>
      <c r="G102" s="194"/>
      <c r="H102" s="194"/>
      <c r="I102" s="194"/>
      <c r="J102" s="194"/>
      <c r="K102" s="194"/>
      <c r="L102" s="194"/>
      <c r="M102" s="194"/>
      <c r="N102" s="194"/>
      <c r="O102" s="194"/>
      <c r="P102" s="194"/>
      <c r="Q102" s="194"/>
    </row>
    <row r="103" spans="3:17" ht="18" customHeight="1" x14ac:dyDescent="0.3">
      <c r="C103" s="194"/>
      <c r="D103" s="194"/>
      <c r="E103" s="194"/>
      <c r="F103" s="194"/>
      <c r="G103" s="194"/>
      <c r="H103" s="194"/>
      <c r="I103" s="194"/>
      <c r="J103" s="194"/>
      <c r="K103" s="194"/>
      <c r="L103" s="194"/>
      <c r="M103" s="194"/>
      <c r="N103" s="194"/>
      <c r="O103" s="194"/>
      <c r="P103" s="194"/>
      <c r="Q103" s="194"/>
    </row>
    <row r="104" spans="3:17" ht="18" customHeight="1" x14ac:dyDescent="0.3">
      <c r="C104" s="194"/>
      <c r="D104" s="194"/>
      <c r="E104" s="194"/>
      <c r="F104" s="194"/>
      <c r="G104" s="194"/>
      <c r="H104" s="194"/>
      <c r="I104" s="194"/>
      <c r="J104" s="194"/>
      <c r="K104" s="194"/>
      <c r="L104" s="194"/>
      <c r="M104" s="194"/>
      <c r="N104" s="194"/>
      <c r="O104" s="194"/>
      <c r="P104" s="194"/>
      <c r="Q104" s="194"/>
    </row>
    <row r="105" spans="3:17" ht="18" customHeight="1" x14ac:dyDescent="0.3">
      <c r="C105" s="194"/>
      <c r="D105" s="194"/>
      <c r="E105" s="194"/>
      <c r="F105" s="194"/>
      <c r="G105" s="194"/>
      <c r="H105" s="194"/>
      <c r="I105" s="194"/>
      <c r="J105" s="194"/>
      <c r="K105" s="194"/>
      <c r="L105" s="194"/>
      <c r="M105" s="194"/>
      <c r="N105" s="194"/>
      <c r="O105" s="194"/>
      <c r="P105" s="194"/>
      <c r="Q105" s="194"/>
    </row>
    <row r="106" spans="3:17" ht="18" customHeight="1" x14ac:dyDescent="0.3">
      <c r="C106" s="194"/>
      <c r="D106" s="194"/>
      <c r="E106" s="194"/>
      <c r="F106" s="194"/>
      <c r="G106" s="194"/>
      <c r="H106" s="194"/>
      <c r="I106" s="194"/>
      <c r="J106" s="194"/>
      <c r="K106" s="194"/>
      <c r="L106" s="194"/>
      <c r="M106" s="194"/>
      <c r="N106" s="194"/>
      <c r="O106" s="194"/>
      <c r="P106" s="194"/>
      <c r="Q106" s="194"/>
    </row>
    <row r="107" spans="3:17" ht="18" customHeight="1" x14ac:dyDescent="0.3">
      <c r="C107" s="194"/>
      <c r="D107" s="194"/>
      <c r="E107" s="194"/>
      <c r="F107" s="194"/>
      <c r="G107" s="194"/>
      <c r="H107" s="194"/>
      <c r="I107" s="194"/>
      <c r="J107" s="194"/>
      <c r="K107" s="194"/>
      <c r="L107" s="194"/>
      <c r="M107" s="194"/>
      <c r="N107" s="194"/>
      <c r="O107" s="194"/>
      <c r="P107" s="194"/>
      <c r="Q107" s="194"/>
    </row>
    <row r="108" spans="3:17" ht="18" customHeight="1" x14ac:dyDescent="0.3">
      <c r="C108" s="194"/>
      <c r="D108" s="194"/>
      <c r="E108" s="194"/>
      <c r="F108" s="194"/>
      <c r="G108" s="194"/>
      <c r="H108" s="194"/>
      <c r="I108" s="194"/>
      <c r="J108" s="194"/>
      <c r="K108" s="194"/>
      <c r="L108" s="194"/>
      <c r="M108" s="194"/>
      <c r="N108" s="194"/>
      <c r="O108" s="194"/>
      <c r="P108" s="194"/>
      <c r="Q108" s="194"/>
    </row>
    <row r="109" spans="3:17" ht="18" customHeight="1" x14ac:dyDescent="0.3">
      <c r="C109" s="194"/>
      <c r="D109" s="194"/>
      <c r="E109" s="194"/>
      <c r="F109" s="194"/>
      <c r="G109" s="194"/>
      <c r="H109" s="194"/>
      <c r="I109" s="194"/>
      <c r="J109" s="194"/>
      <c r="K109" s="194"/>
      <c r="L109" s="194"/>
      <c r="M109" s="194"/>
      <c r="N109" s="194"/>
      <c r="O109" s="194"/>
      <c r="P109" s="194"/>
      <c r="Q109" s="194"/>
    </row>
    <row r="110" spans="3:17" ht="18" customHeight="1" x14ac:dyDescent="0.3">
      <c r="C110" s="194"/>
      <c r="D110" s="194"/>
      <c r="E110" s="194"/>
      <c r="F110" s="194"/>
      <c r="G110" s="194"/>
      <c r="H110" s="194"/>
      <c r="I110" s="194"/>
      <c r="J110" s="194"/>
      <c r="K110" s="194"/>
      <c r="L110" s="194"/>
      <c r="M110" s="194"/>
      <c r="N110" s="194"/>
      <c r="O110" s="194"/>
      <c r="P110" s="194"/>
      <c r="Q110" s="194"/>
    </row>
    <row r="111" spans="3:17" ht="18" customHeight="1" x14ac:dyDescent="0.3">
      <c r="C111" s="194"/>
      <c r="D111" s="194"/>
      <c r="E111" s="194"/>
      <c r="F111" s="194"/>
      <c r="G111" s="194"/>
      <c r="H111" s="194"/>
      <c r="I111" s="194"/>
      <c r="J111" s="194"/>
      <c r="K111" s="194"/>
      <c r="L111" s="194"/>
      <c r="M111" s="194"/>
      <c r="N111" s="194"/>
      <c r="O111" s="194"/>
      <c r="P111" s="194"/>
      <c r="Q111" s="194"/>
    </row>
    <row r="112" spans="3:17" ht="18" customHeight="1" x14ac:dyDescent="0.3">
      <c r="C112" s="194"/>
      <c r="D112" s="194"/>
      <c r="E112" s="194"/>
      <c r="F112" s="194"/>
      <c r="G112" s="194"/>
      <c r="H112" s="194"/>
      <c r="I112" s="194"/>
      <c r="J112" s="194"/>
      <c r="K112" s="194"/>
      <c r="L112" s="194"/>
      <c r="M112" s="194"/>
      <c r="N112" s="194"/>
      <c r="O112" s="194"/>
      <c r="P112" s="194"/>
      <c r="Q112" s="194"/>
    </row>
    <row r="113" spans="3:17" ht="18" customHeight="1" x14ac:dyDescent="0.3">
      <c r="C113" s="194"/>
      <c r="D113" s="194"/>
      <c r="E113" s="194"/>
      <c r="F113" s="194"/>
      <c r="G113" s="194"/>
      <c r="H113" s="194"/>
      <c r="I113" s="194"/>
      <c r="J113" s="194"/>
      <c r="K113" s="194"/>
      <c r="L113" s="194"/>
      <c r="M113" s="194"/>
      <c r="N113" s="194"/>
      <c r="O113" s="194"/>
      <c r="P113" s="194"/>
      <c r="Q113" s="194"/>
    </row>
    <row r="114" spans="3:17" ht="18" customHeight="1" x14ac:dyDescent="0.3">
      <c r="C114" s="194"/>
      <c r="D114" s="194"/>
      <c r="E114" s="194"/>
      <c r="F114" s="194"/>
      <c r="G114" s="194"/>
      <c r="H114" s="194"/>
      <c r="I114" s="194"/>
      <c r="J114" s="194"/>
      <c r="K114" s="194"/>
      <c r="L114" s="194"/>
      <c r="M114" s="194"/>
      <c r="N114" s="194"/>
      <c r="O114" s="194"/>
      <c r="P114" s="194"/>
      <c r="Q114" s="194"/>
    </row>
    <row r="115" spans="3:17" ht="18" customHeight="1" x14ac:dyDescent="0.3">
      <c r="C115" s="194"/>
      <c r="D115" s="194"/>
      <c r="E115" s="194"/>
      <c r="F115" s="194"/>
      <c r="G115" s="194"/>
      <c r="H115" s="194"/>
      <c r="I115" s="194"/>
      <c r="J115" s="194"/>
      <c r="K115" s="194"/>
      <c r="L115" s="194"/>
      <c r="M115" s="194"/>
      <c r="N115" s="194"/>
      <c r="O115" s="194"/>
      <c r="P115" s="194"/>
      <c r="Q115" s="194"/>
    </row>
    <row r="116" spans="3:17" ht="18" customHeight="1" x14ac:dyDescent="0.3">
      <c r="C116" s="194"/>
      <c r="D116" s="194"/>
      <c r="E116" s="194"/>
      <c r="F116" s="194"/>
      <c r="G116" s="194"/>
      <c r="H116" s="194"/>
      <c r="I116" s="194"/>
      <c r="J116" s="194"/>
      <c r="K116" s="194"/>
      <c r="L116" s="194"/>
      <c r="M116" s="194"/>
      <c r="N116" s="194"/>
      <c r="O116" s="194"/>
      <c r="P116" s="194"/>
      <c r="Q116" s="194"/>
    </row>
    <row r="117" spans="3:17" ht="18" customHeight="1" x14ac:dyDescent="0.3">
      <c r="C117" s="194"/>
      <c r="D117" s="194"/>
      <c r="E117" s="194"/>
      <c r="F117" s="194"/>
      <c r="G117" s="194"/>
      <c r="H117" s="194"/>
      <c r="I117" s="194"/>
      <c r="J117" s="194"/>
      <c r="K117" s="194"/>
      <c r="L117" s="194"/>
      <c r="M117" s="194"/>
      <c r="N117" s="194"/>
      <c r="O117" s="194"/>
      <c r="P117" s="194"/>
      <c r="Q117" s="194"/>
    </row>
    <row r="118" spans="3:17" ht="18" customHeight="1" x14ac:dyDescent="0.3">
      <c r="C118" s="194"/>
      <c r="D118" s="194"/>
      <c r="E118" s="194"/>
      <c r="F118" s="194"/>
      <c r="G118" s="194"/>
      <c r="H118" s="194"/>
      <c r="I118" s="194"/>
      <c r="J118" s="194"/>
      <c r="K118" s="194"/>
      <c r="L118" s="194"/>
      <c r="M118" s="194"/>
      <c r="N118" s="194"/>
      <c r="O118" s="194"/>
      <c r="P118" s="194"/>
      <c r="Q118" s="194"/>
    </row>
    <row r="119" spans="3:17" ht="18" customHeight="1" x14ac:dyDescent="0.3">
      <c r="C119" s="194"/>
      <c r="D119" s="194"/>
      <c r="E119" s="194"/>
      <c r="F119" s="194"/>
      <c r="G119" s="194"/>
      <c r="H119" s="194"/>
      <c r="I119" s="194"/>
      <c r="J119" s="194"/>
      <c r="K119" s="194"/>
      <c r="L119" s="194"/>
      <c r="M119" s="194"/>
      <c r="N119" s="194"/>
      <c r="O119" s="194"/>
      <c r="P119" s="194"/>
      <c r="Q119" s="194"/>
    </row>
    <row r="120" spans="3:17" ht="18" customHeight="1" x14ac:dyDescent="0.3">
      <c r="C120" s="194"/>
      <c r="D120" s="194"/>
      <c r="E120" s="194"/>
      <c r="F120" s="194"/>
      <c r="G120" s="194"/>
      <c r="H120" s="194"/>
      <c r="I120" s="194"/>
      <c r="J120" s="194"/>
      <c r="K120" s="194"/>
      <c r="L120" s="194"/>
      <c r="M120" s="194"/>
      <c r="N120" s="194"/>
      <c r="O120" s="194"/>
      <c r="P120" s="194"/>
      <c r="Q120" s="194"/>
    </row>
    <row r="121" spans="3:17" ht="18" customHeight="1" x14ac:dyDescent="0.3">
      <c r="C121" s="194"/>
      <c r="D121" s="194"/>
      <c r="E121" s="194"/>
      <c r="F121" s="194"/>
      <c r="G121" s="194"/>
      <c r="H121" s="194"/>
      <c r="I121" s="194"/>
      <c r="J121" s="194"/>
      <c r="K121" s="194"/>
      <c r="L121" s="194"/>
      <c r="M121" s="194"/>
      <c r="N121" s="194"/>
      <c r="O121" s="194"/>
      <c r="P121" s="194"/>
      <c r="Q121" s="194"/>
    </row>
    <row r="122" spans="3:17" ht="18" customHeight="1" x14ac:dyDescent="0.3">
      <c r="C122" s="194"/>
      <c r="D122" s="194"/>
      <c r="E122" s="194"/>
      <c r="F122" s="194"/>
      <c r="G122" s="194"/>
      <c r="H122" s="194"/>
      <c r="I122" s="194"/>
      <c r="J122" s="194"/>
      <c r="K122" s="194"/>
      <c r="L122" s="194"/>
      <c r="M122" s="194"/>
      <c r="N122" s="194"/>
      <c r="O122" s="194"/>
      <c r="P122" s="194"/>
      <c r="Q122" s="194"/>
    </row>
    <row r="123" spans="3:17" ht="18" customHeight="1" x14ac:dyDescent="0.3">
      <c r="C123" s="194"/>
      <c r="D123" s="194"/>
      <c r="E123" s="194"/>
      <c r="F123" s="194"/>
      <c r="G123" s="194"/>
      <c r="H123" s="194"/>
      <c r="I123" s="194"/>
      <c r="J123" s="194"/>
      <c r="K123" s="194"/>
      <c r="L123" s="194"/>
      <c r="M123" s="194"/>
      <c r="N123" s="194"/>
      <c r="O123" s="194"/>
      <c r="P123" s="194"/>
      <c r="Q123" s="194"/>
    </row>
    <row r="124" spans="3:17" ht="18" customHeight="1" x14ac:dyDescent="0.3">
      <c r="C124" s="194"/>
      <c r="D124" s="194"/>
      <c r="E124" s="194"/>
      <c r="F124" s="194"/>
      <c r="G124" s="194"/>
      <c r="H124" s="194"/>
      <c r="I124" s="194"/>
      <c r="J124" s="194"/>
      <c r="K124" s="194"/>
      <c r="L124" s="194"/>
      <c r="M124" s="194"/>
      <c r="N124" s="194"/>
      <c r="O124" s="194"/>
      <c r="P124" s="194"/>
      <c r="Q124" s="194"/>
    </row>
    <row r="125" spans="3:17" ht="18" customHeight="1" x14ac:dyDescent="0.3">
      <c r="C125" s="194"/>
      <c r="D125" s="194"/>
      <c r="E125" s="194"/>
      <c r="F125" s="194"/>
      <c r="G125" s="194"/>
      <c r="H125" s="194"/>
      <c r="I125" s="194"/>
      <c r="J125" s="194"/>
      <c r="K125" s="194"/>
      <c r="L125" s="194"/>
      <c r="M125" s="194"/>
      <c r="N125" s="194"/>
      <c r="O125" s="194"/>
      <c r="P125" s="194"/>
      <c r="Q125" s="194"/>
    </row>
    <row r="126" spans="3:17" ht="18" customHeight="1" x14ac:dyDescent="0.3">
      <c r="C126" s="194"/>
      <c r="D126" s="194"/>
      <c r="E126" s="194"/>
      <c r="F126" s="194"/>
      <c r="G126" s="194"/>
      <c r="H126" s="194"/>
      <c r="I126" s="194"/>
      <c r="J126" s="194"/>
      <c r="K126" s="194"/>
      <c r="L126" s="194"/>
      <c r="M126" s="194"/>
      <c r="N126" s="194"/>
      <c r="O126" s="194"/>
      <c r="P126" s="194"/>
      <c r="Q126" s="194"/>
    </row>
    <row r="127" spans="3:17" ht="18" customHeight="1" x14ac:dyDescent="0.3">
      <c r="C127" s="194"/>
      <c r="D127" s="194"/>
      <c r="E127" s="194"/>
      <c r="F127" s="194"/>
      <c r="G127" s="194"/>
      <c r="H127" s="194"/>
      <c r="I127" s="194"/>
      <c r="J127" s="194"/>
      <c r="K127" s="194"/>
      <c r="L127" s="194"/>
      <c r="M127" s="194"/>
      <c r="N127" s="194"/>
      <c r="O127" s="194"/>
      <c r="P127" s="194"/>
      <c r="Q127" s="194"/>
    </row>
    <row r="128" spans="3:17" ht="18" customHeight="1" x14ac:dyDescent="0.3">
      <c r="C128" s="194"/>
      <c r="D128" s="194"/>
      <c r="E128" s="194"/>
      <c r="F128" s="194"/>
      <c r="G128" s="194"/>
      <c r="H128" s="194"/>
      <c r="I128" s="194"/>
      <c r="J128" s="194"/>
      <c r="K128" s="194"/>
      <c r="L128" s="194"/>
      <c r="M128" s="194"/>
      <c r="N128" s="194"/>
      <c r="O128" s="194"/>
      <c r="P128" s="194"/>
      <c r="Q128" s="194"/>
    </row>
    <row r="129" spans="3:17" ht="18" customHeight="1" x14ac:dyDescent="0.3">
      <c r="C129" s="194"/>
      <c r="D129" s="194"/>
      <c r="E129" s="194"/>
      <c r="F129" s="194"/>
      <c r="G129" s="194"/>
      <c r="H129" s="194"/>
      <c r="I129" s="194"/>
      <c r="J129" s="194"/>
      <c r="K129" s="194"/>
      <c r="L129" s="194"/>
      <c r="M129" s="194"/>
      <c r="N129" s="194"/>
      <c r="O129" s="194"/>
      <c r="P129" s="194"/>
      <c r="Q129" s="194"/>
    </row>
    <row r="130" spans="3:17" ht="18" customHeight="1" x14ac:dyDescent="0.3">
      <c r="C130" s="194"/>
      <c r="D130" s="194"/>
      <c r="E130" s="194"/>
      <c r="F130" s="194"/>
      <c r="G130" s="194"/>
      <c r="H130" s="194"/>
      <c r="I130" s="194"/>
      <c r="J130" s="194"/>
      <c r="K130" s="194"/>
      <c r="L130" s="194"/>
      <c r="M130" s="194"/>
      <c r="N130" s="194"/>
      <c r="O130" s="194"/>
      <c r="P130" s="194"/>
      <c r="Q130" s="194"/>
    </row>
    <row r="131" spans="3:17" ht="18" customHeight="1" x14ac:dyDescent="0.3">
      <c r="C131" s="194"/>
      <c r="D131" s="194"/>
      <c r="E131" s="194"/>
      <c r="F131" s="194"/>
      <c r="G131" s="194"/>
      <c r="H131" s="194"/>
      <c r="I131" s="194"/>
      <c r="J131" s="194"/>
      <c r="K131" s="194"/>
      <c r="L131" s="194"/>
      <c r="M131" s="194"/>
      <c r="N131" s="194"/>
      <c r="O131" s="194"/>
      <c r="P131" s="194"/>
      <c r="Q131" s="194"/>
    </row>
    <row r="132" spans="3:17" ht="18" customHeight="1" x14ac:dyDescent="0.3">
      <c r="C132" s="194"/>
      <c r="D132" s="194"/>
      <c r="E132" s="194"/>
      <c r="F132" s="194"/>
      <c r="G132" s="194"/>
      <c r="H132" s="194"/>
      <c r="I132" s="194"/>
      <c r="J132" s="194"/>
      <c r="K132" s="194"/>
      <c r="L132" s="194"/>
      <c r="M132" s="194"/>
      <c r="N132" s="194"/>
      <c r="O132" s="194"/>
      <c r="P132" s="194"/>
      <c r="Q132" s="194"/>
    </row>
    <row r="133" spans="3:17" ht="18" customHeight="1" x14ac:dyDescent="0.3">
      <c r="C133" s="194"/>
      <c r="D133" s="194"/>
      <c r="E133" s="194"/>
      <c r="F133" s="194"/>
      <c r="G133" s="194"/>
      <c r="H133" s="194"/>
      <c r="I133" s="194"/>
      <c r="J133" s="194"/>
      <c r="K133" s="194"/>
      <c r="L133" s="194"/>
      <c r="M133" s="194"/>
      <c r="N133" s="194"/>
      <c r="O133" s="194"/>
      <c r="P133" s="194"/>
      <c r="Q133" s="194"/>
    </row>
    <row r="134" spans="3:17" ht="18" customHeight="1" x14ac:dyDescent="0.3">
      <c r="C134" s="194"/>
      <c r="D134" s="194"/>
      <c r="E134" s="194"/>
      <c r="F134" s="194"/>
      <c r="G134" s="194"/>
      <c r="H134" s="194"/>
      <c r="I134" s="194"/>
      <c r="J134" s="194"/>
      <c r="K134" s="194"/>
      <c r="L134" s="194"/>
      <c r="M134" s="194"/>
      <c r="N134" s="194"/>
      <c r="O134" s="194"/>
      <c r="P134" s="194"/>
      <c r="Q134" s="194"/>
    </row>
    <row r="135" spans="3:17" ht="18" customHeight="1" x14ac:dyDescent="0.3">
      <c r="C135" s="194"/>
      <c r="D135" s="194"/>
      <c r="E135" s="194"/>
      <c r="F135" s="194"/>
      <c r="G135" s="194"/>
      <c r="H135" s="194"/>
      <c r="I135" s="194"/>
      <c r="J135" s="194"/>
      <c r="K135" s="194"/>
      <c r="L135" s="194"/>
      <c r="M135" s="194"/>
      <c r="N135" s="194"/>
      <c r="O135" s="194"/>
      <c r="P135" s="194"/>
      <c r="Q135" s="194"/>
    </row>
    <row r="136" spans="3:17" ht="18" customHeight="1" x14ac:dyDescent="0.3">
      <c r="C136" s="194"/>
      <c r="D136" s="194"/>
      <c r="E136" s="194"/>
      <c r="F136" s="194"/>
      <c r="G136" s="194"/>
      <c r="H136" s="194"/>
      <c r="I136" s="194"/>
      <c r="J136" s="194"/>
      <c r="K136" s="194"/>
      <c r="L136" s="194"/>
      <c r="M136" s="194"/>
      <c r="N136" s="194"/>
      <c r="O136" s="194"/>
      <c r="P136" s="194"/>
      <c r="Q136" s="194"/>
    </row>
    <row r="137" spans="3:17" ht="18" customHeight="1" x14ac:dyDescent="0.3">
      <c r="C137" s="194"/>
      <c r="D137" s="194"/>
      <c r="E137" s="194"/>
      <c r="F137" s="194"/>
      <c r="G137" s="194"/>
      <c r="H137" s="194"/>
      <c r="I137" s="194"/>
      <c r="J137" s="194"/>
      <c r="K137" s="194"/>
      <c r="L137" s="194"/>
      <c r="M137" s="194"/>
      <c r="N137" s="194"/>
      <c r="O137" s="194"/>
      <c r="P137" s="194"/>
      <c r="Q137" s="194"/>
    </row>
    <row r="138" spans="3:17" ht="18" customHeight="1" x14ac:dyDescent="0.3">
      <c r="C138" s="194"/>
      <c r="D138" s="194"/>
      <c r="E138" s="194"/>
      <c r="F138" s="194"/>
      <c r="G138" s="194"/>
      <c r="H138" s="194"/>
      <c r="I138" s="194"/>
      <c r="J138" s="194"/>
      <c r="K138" s="194"/>
      <c r="L138" s="194"/>
      <c r="M138" s="194"/>
      <c r="N138" s="194"/>
      <c r="O138" s="194"/>
      <c r="P138" s="194"/>
      <c r="Q138" s="194"/>
    </row>
    <row r="139" spans="3:17" ht="18" customHeight="1" x14ac:dyDescent="0.3">
      <c r="C139" s="194"/>
      <c r="D139" s="194"/>
      <c r="E139" s="194"/>
      <c r="F139" s="194"/>
      <c r="G139" s="194"/>
      <c r="H139" s="194"/>
      <c r="I139" s="194"/>
      <c r="J139" s="194"/>
      <c r="K139" s="194"/>
      <c r="L139" s="194"/>
      <c r="M139" s="194"/>
      <c r="N139" s="194"/>
      <c r="O139" s="194"/>
      <c r="P139" s="194"/>
      <c r="Q139" s="194"/>
    </row>
    <row r="140" spans="3:17" ht="18" customHeight="1" x14ac:dyDescent="0.3">
      <c r="C140" s="194"/>
      <c r="D140" s="194"/>
      <c r="E140" s="194"/>
      <c r="F140" s="194"/>
      <c r="G140" s="194"/>
      <c r="H140" s="194"/>
      <c r="I140" s="194"/>
      <c r="J140" s="194"/>
      <c r="K140" s="194"/>
      <c r="L140" s="194"/>
      <c r="M140" s="194"/>
      <c r="N140" s="194"/>
      <c r="O140" s="194"/>
      <c r="P140" s="194"/>
      <c r="Q140" s="194"/>
    </row>
    <row r="141" spans="3:17" ht="18" customHeight="1" x14ac:dyDescent="0.3">
      <c r="C141" s="194"/>
      <c r="D141" s="194"/>
      <c r="E141" s="194"/>
      <c r="F141" s="194"/>
      <c r="G141" s="194"/>
      <c r="H141" s="194"/>
      <c r="I141" s="194"/>
      <c r="J141" s="194"/>
      <c r="K141" s="194"/>
      <c r="L141" s="194"/>
      <c r="M141" s="194"/>
      <c r="N141" s="194"/>
      <c r="O141" s="194"/>
      <c r="P141" s="194"/>
      <c r="Q141" s="194"/>
    </row>
    <row r="142" spans="3:17" ht="18" customHeight="1" x14ac:dyDescent="0.3">
      <c r="C142" s="194"/>
      <c r="D142" s="194"/>
      <c r="E142" s="194"/>
      <c r="F142" s="194"/>
      <c r="G142" s="194"/>
      <c r="H142" s="194"/>
      <c r="I142" s="194"/>
      <c r="J142" s="194"/>
      <c r="K142" s="194"/>
      <c r="L142" s="194"/>
      <c r="M142" s="194"/>
      <c r="N142" s="194"/>
      <c r="O142" s="194"/>
      <c r="P142" s="194"/>
      <c r="Q142" s="194"/>
    </row>
    <row r="143" spans="3:17" ht="18" customHeight="1" x14ac:dyDescent="0.3">
      <c r="C143" s="194"/>
      <c r="D143" s="194"/>
      <c r="E143" s="194"/>
      <c r="F143" s="194"/>
      <c r="G143" s="194"/>
      <c r="H143" s="194"/>
      <c r="I143" s="194"/>
      <c r="J143" s="194"/>
      <c r="K143" s="194"/>
      <c r="L143" s="194"/>
      <c r="M143" s="194"/>
      <c r="N143" s="194"/>
      <c r="O143" s="194"/>
      <c r="P143" s="194"/>
      <c r="Q143" s="194"/>
    </row>
    <row r="144" spans="3:17" ht="18" customHeight="1" x14ac:dyDescent="0.3">
      <c r="C144" s="194"/>
      <c r="D144" s="194"/>
      <c r="E144" s="194"/>
      <c r="F144" s="194"/>
      <c r="G144" s="194"/>
      <c r="H144" s="194"/>
      <c r="I144" s="194"/>
      <c r="J144" s="194"/>
      <c r="K144" s="194"/>
      <c r="L144" s="194"/>
      <c r="M144" s="194"/>
      <c r="N144" s="194"/>
      <c r="O144" s="194"/>
      <c r="P144" s="194"/>
      <c r="Q144" s="194"/>
    </row>
    <row r="145" spans="3:17" ht="18" customHeight="1" x14ac:dyDescent="0.3">
      <c r="C145" s="194"/>
      <c r="D145" s="194"/>
      <c r="E145" s="194"/>
      <c r="F145" s="194"/>
      <c r="G145" s="194"/>
      <c r="H145" s="194"/>
      <c r="I145" s="194"/>
      <c r="J145" s="194"/>
      <c r="K145" s="194"/>
      <c r="L145" s="194"/>
      <c r="M145" s="194"/>
      <c r="N145" s="194"/>
      <c r="O145" s="194"/>
      <c r="P145" s="194"/>
      <c r="Q145" s="194"/>
    </row>
    <row r="146" spans="3:17" ht="18" customHeight="1" x14ac:dyDescent="0.3">
      <c r="C146" s="194"/>
      <c r="D146" s="194"/>
      <c r="E146" s="194"/>
      <c r="F146" s="194"/>
      <c r="G146" s="194"/>
      <c r="H146" s="194"/>
      <c r="I146" s="194"/>
      <c r="J146" s="194"/>
      <c r="K146" s="194"/>
      <c r="L146" s="194"/>
      <c r="M146" s="194"/>
      <c r="N146" s="194"/>
      <c r="O146" s="194"/>
      <c r="P146" s="194"/>
      <c r="Q146" s="194"/>
    </row>
    <row r="147" spans="3:17" ht="18" customHeight="1" x14ac:dyDescent="0.3">
      <c r="C147" s="194"/>
      <c r="D147" s="194"/>
      <c r="E147" s="194"/>
      <c r="F147" s="194"/>
      <c r="G147" s="194"/>
      <c r="H147" s="194"/>
      <c r="I147" s="194"/>
      <c r="J147" s="194"/>
      <c r="K147" s="194"/>
      <c r="L147" s="194"/>
      <c r="M147" s="194"/>
      <c r="N147" s="194"/>
      <c r="O147" s="194"/>
      <c r="P147" s="194"/>
      <c r="Q147" s="194"/>
    </row>
    <row r="148" spans="3:17" ht="18" customHeight="1" x14ac:dyDescent="0.3">
      <c r="C148" s="194"/>
      <c r="D148" s="194"/>
      <c r="E148" s="194"/>
      <c r="F148" s="194"/>
      <c r="G148" s="194"/>
      <c r="H148" s="194"/>
      <c r="I148" s="194"/>
      <c r="J148" s="194"/>
      <c r="K148" s="194"/>
      <c r="L148" s="194"/>
      <c r="M148" s="194"/>
      <c r="N148" s="194"/>
      <c r="O148" s="194"/>
      <c r="P148" s="194"/>
      <c r="Q148" s="194"/>
    </row>
    <row r="149" spans="3:17" ht="18" customHeight="1" x14ac:dyDescent="0.3">
      <c r="C149" s="194"/>
      <c r="D149" s="194"/>
      <c r="E149" s="194"/>
      <c r="F149" s="194"/>
      <c r="G149" s="194"/>
      <c r="H149" s="194"/>
      <c r="I149" s="194"/>
      <c r="J149" s="194"/>
      <c r="K149" s="194"/>
      <c r="L149" s="194"/>
      <c r="M149" s="194"/>
      <c r="N149" s="194"/>
      <c r="O149" s="194"/>
      <c r="P149" s="194"/>
      <c r="Q149" s="194"/>
    </row>
    <row r="150" spans="3:17" ht="18" customHeight="1" x14ac:dyDescent="0.3">
      <c r="C150" s="194"/>
      <c r="D150" s="194"/>
      <c r="E150" s="194"/>
      <c r="F150" s="194"/>
      <c r="G150" s="194"/>
      <c r="H150" s="194"/>
      <c r="I150" s="194"/>
      <c r="J150" s="194"/>
      <c r="K150" s="194"/>
      <c r="L150" s="194"/>
      <c r="M150" s="194"/>
      <c r="N150" s="194"/>
      <c r="O150" s="194"/>
      <c r="P150" s="194"/>
      <c r="Q150" s="194"/>
    </row>
    <row r="151" spans="3:17" ht="18" customHeight="1" x14ac:dyDescent="0.3">
      <c r="C151" s="194"/>
      <c r="D151" s="194"/>
      <c r="E151" s="194"/>
      <c r="F151" s="194"/>
      <c r="G151" s="194"/>
      <c r="H151" s="194"/>
      <c r="I151" s="194"/>
      <c r="J151" s="194"/>
      <c r="K151" s="194"/>
      <c r="L151" s="194"/>
      <c r="M151" s="194"/>
      <c r="N151" s="194"/>
      <c r="O151" s="194"/>
      <c r="P151" s="194"/>
      <c r="Q151" s="194"/>
    </row>
    <row r="152" spans="3:17" ht="18" customHeight="1" x14ac:dyDescent="0.3">
      <c r="C152" s="194"/>
      <c r="D152" s="194"/>
      <c r="E152" s="194"/>
      <c r="F152" s="194"/>
      <c r="G152" s="194"/>
      <c r="H152" s="194"/>
      <c r="I152" s="194"/>
      <c r="J152" s="194"/>
      <c r="K152" s="194"/>
      <c r="L152" s="194"/>
      <c r="M152" s="194"/>
      <c r="N152" s="194"/>
      <c r="O152" s="194"/>
      <c r="P152" s="194"/>
      <c r="Q152" s="194"/>
    </row>
    <row r="153" spans="3:17" ht="18" customHeight="1" x14ac:dyDescent="0.3">
      <c r="C153" s="194"/>
      <c r="D153" s="194"/>
      <c r="E153" s="194"/>
      <c r="F153" s="194"/>
      <c r="G153" s="194"/>
      <c r="H153" s="194"/>
      <c r="I153" s="194"/>
      <c r="J153" s="194"/>
      <c r="K153" s="194"/>
      <c r="L153" s="194"/>
      <c r="M153" s="194"/>
      <c r="N153" s="194"/>
      <c r="O153" s="194"/>
      <c r="P153" s="194"/>
      <c r="Q153" s="194"/>
    </row>
    <row r="154" spans="3:17" ht="18" customHeight="1" x14ac:dyDescent="0.3">
      <c r="C154" s="194"/>
      <c r="D154" s="194"/>
      <c r="E154" s="194"/>
      <c r="F154" s="194"/>
      <c r="G154" s="194"/>
      <c r="H154" s="194"/>
      <c r="I154" s="194"/>
      <c r="J154" s="194"/>
      <c r="K154" s="194"/>
      <c r="L154" s="194"/>
      <c r="M154" s="194"/>
      <c r="N154" s="194"/>
      <c r="O154" s="194"/>
      <c r="P154" s="194"/>
      <c r="Q154" s="194"/>
    </row>
    <row r="155" spans="3:17" ht="18" customHeight="1" x14ac:dyDescent="0.3">
      <c r="C155" s="194"/>
      <c r="D155" s="194"/>
      <c r="E155" s="194"/>
      <c r="F155" s="194"/>
      <c r="G155" s="194"/>
      <c r="H155" s="194"/>
      <c r="I155" s="194"/>
      <c r="J155" s="194"/>
      <c r="K155" s="194"/>
      <c r="L155" s="194"/>
      <c r="M155" s="194"/>
      <c r="N155" s="194"/>
      <c r="O155" s="194"/>
      <c r="P155" s="194"/>
      <c r="Q155" s="194"/>
    </row>
    <row r="156" spans="3:17" ht="18" customHeight="1" x14ac:dyDescent="0.3">
      <c r="C156" s="194"/>
      <c r="D156" s="194"/>
      <c r="E156" s="194"/>
      <c r="F156" s="194"/>
      <c r="G156" s="194"/>
      <c r="H156" s="194"/>
      <c r="I156" s="194"/>
      <c r="J156" s="194"/>
      <c r="K156" s="194"/>
      <c r="L156" s="194"/>
      <c r="M156" s="194"/>
      <c r="N156" s="194"/>
      <c r="O156" s="194"/>
      <c r="P156" s="194"/>
      <c r="Q156" s="194"/>
    </row>
    <row r="157" spans="3:17" ht="18" customHeight="1" x14ac:dyDescent="0.3">
      <c r="C157" s="194"/>
      <c r="D157" s="194"/>
      <c r="E157" s="194"/>
      <c r="F157" s="194"/>
      <c r="G157" s="194"/>
      <c r="H157" s="194"/>
      <c r="I157" s="194"/>
      <c r="J157" s="194"/>
      <c r="K157" s="194"/>
      <c r="L157" s="194"/>
      <c r="M157" s="194"/>
      <c r="N157" s="194"/>
      <c r="O157" s="194"/>
      <c r="P157" s="194"/>
      <c r="Q157" s="194"/>
    </row>
    <row r="158" spans="3:17" ht="18" customHeight="1" x14ac:dyDescent="0.3">
      <c r="C158" s="194"/>
      <c r="D158" s="194"/>
      <c r="E158" s="194"/>
      <c r="F158" s="194"/>
      <c r="G158" s="194"/>
      <c r="H158" s="194"/>
      <c r="I158" s="194"/>
      <c r="J158" s="194"/>
      <c r="K158" s="194"/>
      <c r="L158" s="194"/>
      <c r="M158" s="194"/>
      <c r="N158" s="194"/>
      <c r="O158" s="194"/>
      <c r="P158" s="194"/>
      <c r="Q158" s="194"/>
    </row>
    <row r="159" spans="3:17" ht="18" customHeight="1" x14ac:dyDescent="0.3">
      <c r="C159" s="194"/>
      <c r="D159" s="194"/>
      <c r="E159" s="194"/>
      <c r="F159" s="194"/>
      <c r="G159" s="194"/>
      <c r="H159" s="194"/>
      <c r="I159" s="194"/>
      <c r="J159" s="194"/>
      <c r="K159" s="194"/>
      <c r="L159" s="194"/>
      <c r="M159" s="194"/>
      <c r="N159" s="194"/>
      <c r="O159" s="194"/>
      <c r="P159" s="194"/>
      <c r="Q159" s="194"/>
    </row>
    <row r="160" spans="3:17" ht="18" customHeight="1" x14ac:dyDescent="0.3">
      <c r="C160" s="194"/>
      <c r="D160" s="194"/>
      <c r="E160" s="194"/>
      <c r="F160" s="194"/>
      <c r="G160" s="194"/>
      <c r="H160" s="194"/>
      <c r="I160" s="194"/>
      <c r="J160" s="194"/>
      <c r="K160" s="194"/>
      <c r="L160" s="194"/>
      <c r="M160" s="194"/>
      <c r="N160" s="194"/>
      <c r="O160" s="194"/>
      <c r="P160" s="194"/>
      <c r="Q160" s="194"/>
    </row>
    <row r="161" spans="3:17" ht="18" customHeight="1" x14ac:dyDescent="0.3">
      <c r="C161" s="194"/>
      <c r="D161" s="194"/>
      <c r="E161" s="194"/>
      <c r="F161" s="194"/>
      <c r="G161" s="194"/>
      <c r="H161" s="194"/>
      <c r="I161" s="194"/>
      <c r="J161" s="194"/>
      <c r="K161" s="194"/>
      <c r="L161" s="194"/>
      <c r="M161" s="194"/>
      <c r="N161" s="194"/>
      <c r="O161" s="194"/>
      <c r="P161" s="194"/>
      <c r="Q161" s="194"/>
    </row>
    <row r="162" spans="3:17" ht="18" customHeight="1" x14ac:dyDescent="0.3">
      <c r="C162" s="194"/>
      <c r="D162" s="194"/>
      <c r="E162" s="194"/>
      <c r="F162" s="194"/>
      <c r="G162" s="194"/>
      <c r="H162" s="194"/>
      <c r="I162" s="194"/>
      <c r="J162" s="194"/>
      <c r="K162" s="194"/>
      <c r="L162" s="194"/>
      <c r="M162" s="194"/>
      <c r="N162" s="194"/>
      <c r="O162" s="194"/>
      <c r="P162" s="194"/>
      <c r="Q162" s="194"/>
    </row>
    <row r="163" spans="3:17" ht="18" customHeight="1" x14ac:dyDescent="0.3">
      <c r="C163" s="194"/>
      <c r="D163" s="194"/>
      <c r="E163" s="194"/>
      <c r="F163" s="194"/>
      <c r="G163" s="194"/>
      <c r="H163" s="194"/>
      <c r="I163" s="194"/>
      <c r="J163" s="194"/>
      <c r="K163" s="194"/>
      <c r="L163" s="194"/>
      <c r="M163" s="194"/>
      <c r="N163" s="194"/>
      <c r="O163" s="194"/>
      <c r="P163" s="194"/>
      <c r="Q163" s="194"/>
    </row>
    <row r="164" spans="3:17" ht="18" customHeight="1" x14ac:dyDescent="0.3">
      <c r="C164" s="194"/>
      <c r="D164" s="194"/>
      <c r="E164" s="194"/>
      <c r="F164" s="194"/>
      <c r="G164" s="194"/>
      <c r="H164" s="194"/>
      <c r="I164" s="194"/>
      <c r="J164" s="194"/>
      <c r="K164" s="194"/>
      <c r="L164" s="194"/>
      <c r="M164" s="194"/>
      <c r="N164" s="194"/>
      <c r="O164" s="194"/>
      <c r="P164" s="194"/>
      <c r="Q164" s="194"/>
    </row>
    <row r="165" spans="3:17" ht="18" customHeight="1" x14ac:dyDescent="0.3">
      <c r="C165" s="194"/>
      <c r="D165" s="194"/>
      <c r="E165" s="194"/>
      <c r="F165" s="194"/>
      <c r="G165" s="194"/>
      <c r="H165" s="194"/>
      <c r="I165" s="194"/>
      <c r="J165" s="194"/>
      <c r="K165" s="194"/>
      <c r="L165" s="194"/>
      <c r="M165" s="194"/>
      <c r="N165" s="194"/>
      <c r="O165" s="194"/>
      <c r="P165" s="194"/>
      <c r="Q165" s="194"/>
    </row>
    <row r="166" spans="3:17" ht="18" customHeight="1" x14ac:dyDescent="0.3">
      <c r="C166" s="194"/>
      <c r="D166" s="194"/>
      <c r="E166" s="194"/>
      <c r="F166" s="194"/>
      <c r="G166" s="194"/>
      <c r="H166" s="194"/>
      <c r="I166" s="194"/>
      <c r="J166" s="194"/>
      <c r="K166" s="194"/>
      <c r="L166" s="194"/>
      <c r="M166" s="194"/>
      <c r="N166" s="194"/>
      <c r="O166" s="194"/>
      <c r="P166" s="194"/>
      <c r="Q166" s="194"/>
    </row>
    <row r="167" spans="3:17" ht="18" customHeight="1" x14ac:dyDescent="0.3">
      <c r="C167" s="194"/>
      <c r="D167" s="194"/>
      <c r="E167" s="194"/>
      <c r="F167" s="194"/>
      <c r="G167" s="194"/>
      <c r="H167" s="194"/>
      <c r="I167" s="194"/>
      <c r="J167" s="194"/>
      <c r="K167" s="194"/>
      <c r="L167" s="194"/>
      <c r="M167" s="194"/>
      <c r="N167" s="194"/>
      <c r="O167" s="194"/>
      <c r="P167" s="194"/>
      <c r="Q167" s="194"/>
    </row>
    <row r="168" spans="3:17" ht="18" customHeight="1" x14ac:dyDescent="0.3">
      <c r="C168" s="194"/>
      <c r="D168" s="194"/>
      <c r="E168" s="194"/>
      <c r="F168" s="194"/>
      <c r="G168" s="194"/>
      <c r="H168" s="194"/>
      <c r="I168" s="194"/>
      <c r="J168" s="194"/>
      <c r="K168" s="194"/>
      <c r="L168" s="194"/>
      <c r="M168" s="194"/>
      <c r="N168" s="194"/>
      <c r="O168" s="194"/>
      <c r="P168" s="194"/>
      <c r="Q168" s="194"/>
    </row>
    <row r="169" spans="3:17" ht="18" customHeight="1" x14ac:dyDescent="0.3">
      <c r="C169" s="194"/>
      <c r="D169" s="194"/>
      <c r="E169" s="194"/>
      <c r="F169" s="194"/>
      <c r="G169" s="194"/>
      <c r="H169" s="194"/>
      <c r="I169" s="194"/>
      <c r="J169" s="194"/>
      <c r="K169" s="194"/>
      <c r="L169" s="194"/>
      <c r="M169" s="194"/>
      <c r="N169" s="194"/>
      <c r="O169" s="194"/>
      <c r="P169" s="194"/>
      <c r="Q169" s="194"/>
    </row>
    <row r="170" spans="3:17" ht="18" customHeight="1" x14ac:dyDescent="0.3">
      <c r="C170" s="194"/>
      <c r="D170" s="194"/>
      <c r="E170" s="194"/>
      <c r="F170" s="194"/>
      <c r="G170" s="194"/>
      <c r="H170" s="194"/>
      <c r="I170" s="194"/>
      <c r="J170" s="194"/>
      <c r="K170" s="194"/>
      <c r="L170" s="194"/>
      <c r="M170" s="194"/>
      <c r="N170" s="194"/>
      <c r="O170" s="194"/>
      <c r="P170" s="194"/>
      <c r="Q170" s="194"/>
    </row>
    <row r="171" spans="3:17" ht="18" customHeight="1" x14ac:dyDescent="0.3">
      <c r="C171" s="194"/>
      <c r="D171" s="194"/>
      <c r="E171" s="194"/>
      <c r="F171" s="194"/>
      <c r="G171" s="194"/>
      <c r="H171" s="194"/>
      <c r="I171" s="194"/>
      <c r="J171" s="194"/>
      <c r="K171" s="194"/>
      <c r="L171" s="194"/>
      <c r="M171" s="194"/>
      <c r="N171" s="194"/>
      <c r="O171" s="194"/>
      <c r="P171" s="194"/>
      <c r="Q171" s="194"/>
    </row>
    <row r="172" spans="3:17" ht="18" customHeight="1" x14ac:dyDescent="0.3">
      <c r="C172" s="194"/>
      <c r="D172" s="194"/>
      <c r="E172" s="194"/>
      <c r="F172" s="194"/>
      <c r="G172" s="194"/>
      <c r="H172" s="194"/>
      <c r="I172" s="194"/>
      <c r="J172" s="194"/>
      <c r="K172" s="194"/>
      <c r="L172" s="194"/>
      <c r="M172" s="194"/>
      <c r="N172" s="194"/>
      <c r="O172" s="194"/>
      <c r="P172" s="194"/>
      <c r="Q172" s="194"/>
    </row>
    <row r="173" spans="3:17" ht="18" customHeight="1" x14ac:dyDescent="0.3">
      <c r="C173" s="194"/>
      <c r="D173" s="194"/>
      <c r="E173" s="194"/>
      <c r="F173" s="194"/>
      <c r="G173" s="194"/>
      <c r="H173" s="194"/>
      <c r="I173" s="194"/>
      <c r="J173" s="194"/>
      <c r="K173" s="194"/>
      <c r="L173" s="194"/>
      <c r="M173" s="194"/>
      <c r="N173" s="194"/>
      <c r="O173" s="194"/>
      <c r="P173" s="194"/>
      <c r="Q173" s="194"/>
    </row>
    <row r="174" spans="3:17" ht="18" customHeight="1" x14ac:dyDescent="0.3">
      <c r="C174" s="194"/>
      <c r="D174" s="194"/>
      <c r="E174" s="194"/>
      <c r="F174" s="194"/>
      <c r="G174" s="194"/>
      <c r="H174" s="194"/>
      <c r="I174" s="194"/>
      <c r="J174" s="194"/>
      <c r="K174" s="194"/>
      <c r="L174" s="194"/>
      <c r="M174" s="194"/>
      <c r="N174" s="194"/>
      <c r="O174" s="194"/>
      <c r="P174" s="194"/>
      <c r="Q174" s="194"/>
    </row>
    <row r="175" spans="3:17" ht="18" customHeight="1" x14ac:dyDescent="0.3">
      <c r="C175" s="194"/>
      <c r="D175" s="194"/>
      <c r="E175" s="194"/>
      <c r="F175" s="194"/>
      <c r="G175" s="194"/>
      <c r="H175" s="194"/>
      <c r="I175" s="194"/>
      <c r="J175" s="194"/>
      <c r="K175" s="194"/>
      <c r="L175" s="194"/>
      <c r="M175" s="194"/>
      <c r="N175" s="194"/>
      <c r="O175" s="194"/>
      <c r="P175" s="194"/>
      <c r="Q175" s="194"/>
    </row>
  </sheetData>
  <sheetProtection algorithmName="SHA-512" hashValue="yV9aYn9eCJsrDudqRWfvbuJpbJWg8rLAv9ivCRjfoQRIkVRMU9xKDB9H6mKLjn49Jt5PEfIO8pkRyuHicMvRoA==" saltValue="OWnhDKK2tR4Hi0k6xy1Hvg==" spinCount="100000" sheet="1" objects="1" scenarios="1"/>
  <mergeCells count="4">
    <mergeCell ref="B3:Q3"/>
    <mergeCell ref="B33:Q33"/>
    <mergeCell ref="B38:Q38"/>
    <mergeCell ref="B5:Q5"/>
  </mergeCells>
  <pageMargins left="0.7" right="0.7" top="0.75" bottom="0.75" header="0.3" footer="0.3"/>
  <pageSetup paperSize="9" scale="3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pageSetUpPr fitToPage="1"/>
  </sheetPr>
  <dimension ref="B2:S53"/>
  <sheetViews>
    <sheetView showGridLines="0" zoomScale="77" zoomScaleNormal="77" workbookViewId="0">
      <selection activeCell="Q44" sqref="Q44"/>
    </sheetView>
  </sheetViews>
  <sheetFormatPr defaultColWidth="11.6640625" defaultRowHeight="19.5" customHeight="1" x14ac:dyDescent="0.3"/>
  <cols>
    <col min="1" max="1" width="17.33203125" customWidth="1"/>
    <col min="2" max="2" width="42.33203125" bestFit="1" customWidth="1"/>
    <col min="3" max="16" width="19.5546875" customWidth="1"/>
    <col min="17" max="17" width="18.33203125" customWidth="1"/>
    <col min="18" max="18" width="19.44140625" bestFit="1" customWidth="1"/>
    <col min="19" max="19" width="13.5546875" style="178" bestFit="1" customWidth="1"/>
  </cols>
  <sheetData>
    <row r="2" spans="2:19" ht="19.5" customHeight="1" x14ac:dyDescent="0.3">
      <c r="B2" s="4"/>
      <c r="C2" s="4"/>
      <c r="D2" s="4"/>
      <c r="E2" s="4"/>
      <c r="F2" s="4"/>
      <c r="G2" s="4"/>
      <c r="H2" s="4"/>
      <c r="I2" s="4"/>
      <c r="J2" s="4"/>
      <c r="K2" s="4"/>
      <c r="L2" s="4"/>
      <c r="M2" s="4"/>
      <c r="N2" s="4"/>
      <c r="O2" s="4"/>
      <c r="P2" s="4"/>
      <c r="Q2" s="4"/>
      <c r="R2" s="4"/>
      <c r="S2" s="179"/>
    </row>
    <row r="3" spans="2:19" ht="22.5" customHeight="1" x14ac:dyDescent="0.3">
      <c r="B3" s="278" t="s">
        <v>303</v>
      </c>
      <c r="C3" s="279"/>
      <c r="D3" s="279"/>
      <c r="E3" s="279"/>
      <c r="F3" s="279"/>
      <c r="G3" s="279"/>
      <c r="H3" s="279"/>
      <c r="I3" s="279"/>
      <c r="J3" s="279"/>
      <c r="K3" s="279"/>
      <c r="L3" s="279"/>
      <c r="M3" s="279"/>
      <c r="N3" s="279"/>
      <c r="O3" s="279"/>
      <c r="P3" s="279"/>
      <c r="Q3" s="279"/>
      <c r="R3" s="280"/>
      <c r="S3" s="179"/>
    </row>
    <row r="4" spans="2:19" ht="18.75" customHeight="1" x14ac:dyDescent="0.3">
      <c r="B4" s="281" t="s">
        <v>0</v>
      </c>
      <c r="C4" s="277" t="s">
        <v>201</v>
      </c>
      <c r="D4" s="277" t="s">
        <v>202</v>
      </c>
      <c r="E4" s="277" t="s">
        <v>203</v>
      </c>
      <c r="F4" s="277" t="s">
        <v>204</v>
      </c>
      <c r="G4" s="277" t="s">
        <v>205</v>
      </c>
      <c r="H4" s="277" t="s">
        <v>206</v>
      </c>
      <c r="I4" s="277" t="s">
        <v>207</v>
      </c>
      <c r="J4" s="277" t="s">
        <v>208</v>
      </c>
      <c r="K4" s="277" t="s">
        <v>209</v>
      </c>
      <c r="L4" s="277" t="s">
        <v>210</v>
      </c>
      <c r="M4" s="277" t="s">
        <v>211</v>
      </c>
      <c r="N4" s="277" t="s">
        <v>212</v>
      </c>
      <c r="O4" s="277" t="s">
        <v>213</v>
      </c>
      <c r="P4" s="277" t="s">
        <v>214</v>
      </c>
      <c r="Q4" s="277" t="s">
        <v>215</v>
      </c>
      <c r="R4" s="282" t="s">
        <v>85</v>
      </c>
      <c r="S4" s="179"/>
    </row>
    <row r="5" spans="2:19" ht="18.75" customHeight="1" x14ac:dyDescent="0.3">
      <c r="B5" s="281"/>
      <c r="C5" s="277"/>
      <c r="D5" s="277"/>
      <c r="E5" s="277"/>
      <c r="F5" s="277"/>
      <c r="G5" s="277"/>
      <c r="H5" s="277"/>
      <c r="I5" s="277"/>
      <c r="J5" s="277"/>
      <c r="K5" s="277"/>
      <c r="L5" s="277"/>
      <c r="M5" s="277"/>
      <c r="N5" s="277"/>
      <c r="O5" s="277"/>
      <c r="P5" s="277"/>
      <c r="Q5" s="277"/>
      <c r="R5" s="282"/>
      <c r="S5" s="179"/>
    </row>
    <row r="6" spans="2:19" ht="19.5" customHeight="1" x14ac:dyDescent="0.3">
      <c r="B6" s="273" t="s">
        <v>16</v>
      </c>
      <c r="C6" s="274"/>
      <c r="D6" s="274"/>
      <c r="E6" s="274"/>
      <c r="F6" s="274"/>
      <c r="G6" s="274"/>
      <c r="H6" s="274"/>
      <c r="I6" s="274"/>
      <c r="J6" s="274"/>
      <c r="K6" s="274"/>
      <c r="L6" s="274"/>
      <c r="M6" s="274"/>
      <c r="N6" s="274"/>
      <c r="O6" s="274"/>
      <c r="P6" s="274"/>
      <c r="Q6" s="274"/>
      <c r="R6" s="275"/>
      <c r="S6" s="179"/>
    </row>
    <row r="7" spans="2:19" ht="32.25" customHeight="1" x14ac:dyDescent="0.3">
      <c r="B7" s="126" t="s">
        <v>17</v>
      </c>
      <c r="C7" s="2">
        <f>GDP!C7+INWARD!C7</f>
        <v>0</v>
      </c>
      <c r="D7" s="2">
        <f>GDP!D7+INWARD!D7</f>
        <v>179</v>
      </c>
      <c r="E7" s="2">
        <f>GDP!E7+INWARD!E7</f>
        <v>886</v>
      </c>
      <c r="F7" s="2">
        <f>GDP!F7+INWARD!F7</f>
        <v>6037</v>
      </c>
      <c r="G7" s="2">
        <f>GDP!G7+INWARD!G7</f>
        <v>3024</v>
      </c>
      <c r="H7" s="2">
        <f>GDP!H7+INWARD!H7</f>
        <v>75</v>
      </c>
      <c r="I7" s="2">
        <f>GDP!I7+INWARD!I7</f>
        <v>0</v>
      </c>
      <c r="J7" s="2">
        <f>GDP!J7+INWARD!J7</f>
        <v>0</v>
      </c>
      <c r="K7" s="2">
        <f>GDP!K7+INWARD!K7</f>
        <v>0</v>
      </c>
      <c r="L7" s="2">
        <f>GDP!L7+INWARD!L7</f>
        <v>16224</v>
      </c>
      <c r="M7" s="2">
        <f>GDP!M7+INWARD!M7</f>
        <v>1914</v>
      </c>
      <c r="N7" s="2">
        <f>GDP!N7+INWARD!N7</f>
        <v>65764</v>
      </c>
      <c r="O7" s="2">
        <f>GDP!O7+INWARD!O7</f>
        <v>3104938</v>
      </c>
      <c r="P7" s="2">
        <f>GDP!P7+INWARD!P7</f>
        <v>7421</v>
      </c>
      <c r="Q7" s="3">
        <f>SUM(C7:P7)</f>
        <v>3206462</v>
      </c>
      <c r="R7" s="127">
        <f t="shared" ref="R7:R43" si="0">(Q7/$Q$44)*100</f>
        <v>4.390632244706083</v>
      </c>
      <c r="S7" s="179"/>
    </row>
    <row r="8" spans="2:19" ht="32.25" customHeight="1" x14ac:dyDescent="0.3">
      <c r="B8" s="7" t="s">
        <v>18</v>
      </c>
      <c r="C8" s="2">
        <f>GDP!C8+INWARD!C8</f>
        <v>0</v>
      </c>
      <c r="D8" s="2">
        <f>GDP!D8+INWARD!D8</f>
        <v>7868</v>
      </c>
      <c r="E8" s="2">
        <f>GDP!E8+INWARD!E8</f>
        <v>1096</v>
      </c>
      <c r="F8" s="2">
        <f>GDP!F8+INWARD!F8</f>
        <v>148544</v>
      </c>
      <c r="G8" s="2">
        <f>GDP!G8+INWARD!G8</f>
        <v>6924</v>
      </c>
      <c r="H8" s="2">
        <f>GDP!H8+INWARD!H8</f>
        <v>-438</v>
      </c>
      <c r="I8" s="2">
        <f>GDP!I8+INWARD!I8</f>
        <v>309475</v>
      </c>
      <c r="J8" s="2">
        <f>GDP!J8+INWARD!J8</f>
        <v>252172</v>
      </c>
      <c r="K8" s="2">
        <f>GDP!K8+INWARD!K8</f>
        <v>0</v>
      </c>
      <c r="L8" s="2">
        <f>GDP!L8+INWARD!L8</f>
        <v>43882</v>
      </c>
      <c r="M8" s="2">
        <f>GDP!M8+INWARD!M8</f>
        <v>8570</v>
      </c>
      <c r="N8" s="2">
        <f>GDP!N8+INWARD!N8</f>
        <v>41898</v>
      </c>
      <c r="O8" s="2">
        <f>GDP!O8+INWARD!O8</f>
        <v>0</v>
      </c>
      <c r="P8" s="2">
        <f>GDP!P8+INWARD!P8</f>
        <v>45377</v>
      </c>
      <c r="Q8" s="3">
        <f t="shared" ref="Q8:Q43" si="1">SUM(C8:P8)</f>
        <v>865368</v>
      </c>
      <c r="R8" s="127">
        <f t="shared" si="0"/>
        <v>1.1849548331889832</v>
      </c>
      <c r="S8" s="179"/>
    </row>
    <row r="9" spans="2:19" ht="32.25" customHeight="1" x14ac:dyDescent="0.3">
      <c r="B9" s="7" t="s">
        <v>19</v>
      </c>
      <c r="C9" s="2">
        <f>GDP!C9+INWARD!C9</f>
        <v>27670</v>
      </c>
      <c r="D9" s="2">
        <f>GDP!D9+INWARD!D9</f>
        <v>40054</v>
      </c>
      <c r="E9" s="2">
        <f>GDP!E9+INWARD!E9</f>
        <v>50292</v>
      </c>
      <c r="F9" s="2">
        <f>GDP!F9+INWARD!F9</f>
        <v>434721</v>
      </c>
      <c r="G9" s="2">
        <f>GDP!G9+INWARD!G9</f>
        <v>609745</v>
      </c>
      <c r="H9" s="2">
        <f>GDP!H9+INWARD!H9</f>
        <v>22616</v>
      </c>
      <c r="I9" s="2">
        <f>GDP!I9+INWARD!I9</f>
        <v>509613</v>
      </c>
      <c r="J9" s="2">
        <f>GDP!J9+INWARD!J9</f>
        <v>95020</v>
      </c>
      <c r="K9" s="2">
        <f>GDP!K9+INWARD!K9</f>
        <v>0</v>
      </c>
      <c r="L9" s="2">
        <f>GDP!L9+INWARD!L9</f>
        <v>232878</v>
      </c>
      <c r="M9" s="2">
        <f>GDP!M9+INWARD!M9</f>
        <v>279444</v>
      </c>
      <c r="N9" s="2">
        <f>GDP!N9+INWARD!N9</f>
        <v>2760</v>
      </c>
      <c r="O9" s="2">
        <f>GDP!O9+INWARD!O9</f>
        <v>0</v>
      </c>
      <c r="P9" s="2">
        <f>GDP!P9+INWARD!P9</f>
        <v>0</v>
      </c>
      <c r="Q9" s="3">
        <f t="shared" si="1"/>
        <v>2304813</v>
      </c>
      <c r="R9" s="127">
        <f t="shared" si="0"/>
        <v>3.1559975686029529</v>
      </c>
      <c r="S9" s="179"/>
    </row>
    <row r="10" spans="2:19" ht="32.25" customHeight="1" x14ac:dyDescent="0.3">
      <c r="B10" s="7" t="s">
        <v>145</v>
      </c>
      <c r="C10" s="2">
        <f>GDP!C10+INWARD!C10</f>
        <v>1835</v>
      </c>
      <c r="D10" s="2">
        <f>GDP!D10+INWARD!D10</f>
        <v>19361</v>
      </c>
      <c r="E10" s="2">
        <f>GDP!E10+INWARD!E10</f>
        <v>15389</v>
      </c>
      <c r="F10" s="2">
        <f>GDP!F10+INWARD!F10</f>
        <v>78267</v>
      </c>
      <c r="G10" s="2">
        <f>GDP!G10+INWARD!G10</f>
        <v>60267</v>
      </c>
      <c r="H10" s="2">
        <f>GDP!H10+INWARD!H10</f>
        <v>39960</v>
      </c>
      <c r="I10" s="2">
        <f>GDP!I10+INWARD!I10</f>
        <v>93217</v>
      </c>
      <c r="J10" s="2">
        <f>GDP!J10+INWARD!J10</f>
        <v>75280</v>
      </c>
      <c r="K10" s="2">
        <f>GDP!K10+INWARD!K10</f>
        <v>0</v>
      </c>
      <c r="L10" s="2">
        <f>GDP!L10+INWARD!L10</f>
        <v>1913</v>
      </c>
      <c r="M10" s="2">
        <f>GDP!M10+INWARD!M10</f>
        <v>19374</v>
      </c>
      <c r="N10" s="2">
        <f>GDP!N10+INWARD!N10</f>
        <v>41329</v>
      </c>
      <c r="O10" s="2">
        <f>GDP!O10+INWARD!O10</f>
        <v>59377</v>
      </c>
      <c r="P10" s="2">
        <f>GDP!P10+INWARD!P10</f>
        <v>14487</v>
      </c>
      <c r="Q10" s="3">
        <f t="shared" si="1"/>
        <v>520056</v>
      </c>
      <c r="R10" s="127">
        <f t="shared" si="0"/>
        <v>0.71211654547999215</v>
      </c>
      <c r="S10" s="179"/>
    </row>
    <row r="11" spans="2:19" ht="32.25" customHeight="1" x14ac:dyDescent="0.3">
      <c r="B11" s="7" t="s">
        <v>20</v>
      </c>
      <c r="C11" s="2">
        <f>GDP!C11+INWARD!C11</f>
        <v>509</v>
      </c>
      <c r="D11" s="2">
        <f>GDP!D11+INWARD!D11</f>
        <v>97166</v>
      </c>
      <c r="E11" s="2">
        <f>GDP!E11+INWARD!E11</f>
        <v>45172</v>
      </c>
      <c r="F11" s="2">
        <f>GDP!F11+INWARD!F11</f>
        <v>503694</v>
      </c>
      <c r="G11" s="2">
        <f>GDP!G11+INWARD!G11</f>
        <v>102641</v>
      </c>
      <c r="H11" s="2">
        <f>GDP!H11+INWARD!H11</f>
        <v>103912</v>
      </c>
      <c r="I11" s="2">
        <f>GDP!I11+INWARD!I11</f>
        <v>760507</v>
      </c>
      <c r="J11" s="2">
        <f>GDP!J11+INWARD!J11</f>
        <v>825776</v>
      </c>
      <c r="K11" s="2">
        <f>GDP!K11+INWARD!K11</f>
        <v>0</v>
      </c>
      <c r="L11" s="2">
        <f>GDP!L11+INWARD!L11</f>
        <v>119844</v>
      </c>
      <c r="M11" s="2">
        <f>GDP!M11+INWARD!M11</f>
        <v>141009</v>
      </c>
      <c r="N11" s="2">
        <f>GDP!N11+INWARD!N11</f>
        <v>337989</v>
      </c>
      <c r="O11" s="2">
        <f>GDP!O11+INWARD!O11</f>
        <v>2106876</v>
      </c>
      <c r="P11" s="2">
        <f>GDP!P11+INWARD!P11</f>
        <v>240994</v>
      </c>
      <c r="Q11" s="3">
        <f t="shared" si="1"/>
        <v>5386089</v>
      </c>
      <c r="R11" s="127">
        <f t="shared" si="0"/>
        <v>7.3752116932172411</v>
      </c>
      <c r="S11" s="179"/>
    </row>
    <row r="12" spans="2:19" ht="32.25" customHeight="1" x14ac:dyDescent="0.3">
      <c r="B12" s="7" t="s">
        <v>139</v>
      </c>
      <c r="C12" s="2">
        <f>GDP!C12+INWARD!C12</f>
        <v>0</v>
      </c>
      <c r="D12" s="2">
        <f>GDP!D12+INWARD!D12</f>
        <v>271374</v>
      </c>
      <c r="E12" s="2">
        <f>GDP!E12+INWARD!E12</f>
        <v>71086</v>
      </c>
      <c r="F12" s="2">
        <f>GDP!F12+INWARD!F12</f>
        <v>294426</v>
      </c>
      <c r="G12" s="2">
        <f>GDP!G12+INWARD!G12</f>
        <v>80637</v>
      </c>
      <c r="H12" s="2">
        <f>GDP!H12+INWARD!H12</f>
        <v>185958</v>
      </c>
      <c r="I12" s="2">
        <f>GDP!I12+INWARD!I12</f>
        <v>798606</v>
      </c>
      <c r="J12" s="2">
        <f>GDP!J12+INWARD!J12</f>
        <v>653999</v>
      </c>
      <c r="K12" s="2">
        <f>GDP!K12+INWARD!K12</f>
        <v>0</v>
      </c>
      <c r="L12" s="2">
        <f>GDP!L12+INWARD!L12</f>
        <v>468307</v>
      </c>
      <c r="M12" s="2">
        <f>GDP!M12+INWARD!M12</f>
        <v>155589</v>
      </c>
      <c r="N12" s="2">
        <f>GDP!N12+INWARD!N12</f>
        <v>136608</v>
      </c>
      <c r="O12" s="2">
        <f>GDP!O12+INWARD!O12</f>
        <v>1192142</v>
      </c>
      <c r="P12" s="2">
        <f>GDP!P12+INWARD!P12</f>
        <v>357423</v>
      </c>
      <c r="Q12" s="3">
        <f t="shared" si="1"/>
        <v>4666155</v>
      </c>
      <c r="R12" s="127">
        <f t="shared" si="0"/>
        <v>6.3894007169885416</v>
      </c>
      <c r="S12" s="179"/>
    </row>
    <row r="13" spans="2:19" ht="32.25" customHeight="1" x14ac:dyDescent="0.3">
      <c r="B13" s="7" t="s">
        <v>21</v>
      </c>
      <c r="C13" s="2">
        <f>GDP!C13+INWARD!C13</f>
        <v>0</v>
      </c>
      <c r="D13" s="2">
        <f>GDP!D13+INWARD!D13</f>
        <v>294047</v>
      </c>
      <c r="E13" s="2">
        <f>GDP!E13+INWARD!E13</f>
        <v>51332</v>
      </c>
      <c r="F13" s="2">
        <f>GDP!F13+INWARD!F13</f>
        <v>266766</v>
      </c>
      <c r="G13" s="2">
        <f>GDP!G13+INWARD!G13</f>
        <v>36571</v>
      </c>
      <c r="H13" s="2">
        <f>GDP!H13+INWARD!H13</f>
        <v>51549</v>
      </c>
      <c r="I13" s="2">
        <f>GDP!I13+INWARD!I13</f>
        <v>1117625</v>
      </c>
      <c r="J13" s="2">
        <f>GDP!J13+INWARD!J13</f>
        <v>1161578</v>
      </c>
      <c r="K13" s="2">
        <f>GDP!K13+INWARD!K13</f>
        <v>0</v>
      </c>
      <c r="L13" s="2">
        <f>GDP!L13+INWARD!L13</f>
        <v>192816</v>
      </c>
      <c r="M13" s="2">
        <f>GDP!M13+INWARD!M13</f>
        <v>378972</v>
      </c>
      <c r="N13" s="2">
        <f>GDP!N13+INWARD!N13</f>
        <v>221812</v>
      </c>
      <c r="O13" s="2">
        <f>GDP!O13+INWARD!O13</f>
        <v>2153669</v>
      </c>
      <c r="P13" s="2">
        <f>GDP!P13+INWARD!P13</f>
        <v>104646</v>
      </c>
      <c r="Q13" s="3">
        <f t="shared" si="1"/>
        <v>6031383</v>
      </c>
      <c r="R13" s="127">
        <f t="shared" si="0"/>
        <v>8.2588175627754534</v>
      </c>
      <c r="S13" s="179"/>
    </row>
    <row r="14" spans="2:19" ht="32.25" customHeight="1" x14ac:dyDescent="0.3">
      <c r="B14" s="7" t="s">
        <v>22</v>
      </c>
      <c r="C14" s="2">
        <f>GDP!C14+INWARD!C14</f>
        <v>0</v>
      </c>
      <c r="D14" s="2">
        <f>GDP!D14+INWARD!D14</f>
        <v>12601</v>
      </c>
      <c r="E14" s="2">
        <f>GDP!E14+INWARD!E14</f>
        <v>3850</v>
      </c>
      <c r="F14" s="2">
        <f>GDP!F14+INWARD!F14</f>
        <v>42646</v>
      </c>
      <c r="G14" s="2">
        <f>GDP!G14+INWARD!G14</f>
        <v>2310</v>
      </c>
      <c r="H14" s="2">
        <f>GDP!H14+INWARD!H14</f>
        <v>35727</v>
      </c>
      <c r="I14" s="2">
        <f>GDP!I14+INWARD!I14</f>
        <v>75130</v>
      </c>
      <c r="J14" s="2">
        <f>GDP!J14+INWARD!J14</f>
        <v>49115</v>
      </c>
      <c r="K14" s="2">
        <f>GDP!K14+INWARD!K14</f>
        <v>0</v>
      </c>
      <c r="L14" s="2">
        <f>GDP!L14+INWARD!L14</f>
        <v>2231</v>
      </c>
      <c r="M14" s="2">
        <f>GDP!M14+INWARD!M14</f>
        <v>24901</v>
      </c>
      <c r="N14" s="2">
        <f>GDP!N14+INWARD!N14</f>
        <v>2598</v>
      </c>
      <c r="O14" s="2">
        <f>GDP!O14+INWARD!O14</f>
        <v>0</v>
      </c>
      <c r="P14" s="2">
        <f>GDP!P14+INWARD!P14</f>
        <v>4421</v>
      </c>
      <c r="Q14" s="3">
        <f t="shared" si="1"/>
        <v>255530</v>
      </c>
      <c r="R14" s="127">
        <f t="shared" si="0"/>
        <v>0.34989912791411387</v>
      </c>
      <c r="S14" s="179"/>
    </row>
    <row r="15" spans="2:19" ht="32.25" customHeight="1" x14ac:dyDescent="0.3">
      <c r="B15" s="7" t="s">
        <v>23</v>
      </c>
      <c r="C15" s="2">
        <f>GDP!C15+INWARD!C15</f>
        <v>0</v>
      </c>
      <c r="D15" s="2">
        <f>GDP!D15+INWARD!D15</f>
        <v>0</v>
      </c>
      <c r="E15" s="2">
        <f>GDP!E15+INWARD!E15</f>
        <v>0</v>
      </c>
      <c r="F15" s="2">
        <f>GDP!F15+INWARD!F15</f>
        <v>0</v>
      </c>
      <c r="G15" s="2">
        <f>GDP!G15+INWARD!G15</f>
        <v>0</v>
      </c>
      <c r="H15" s="2">
        <f>GDP!H15+INWARD!H15</f>
        <v>0</v>
      </c>
      <c r="I15" s="2">
        <f>GDP!I15+INWARD!I15</f>
        <v>88825</v>
      </c>
      <c r="J15" s="2">
        <f>GDP!J15+INWARD!J15</f>
        <v>30181</v>
      </c>
      <c r="K15" s="2">
        <f>GDP!K15+INWARD!K15</f>
        <v>1452033</v>
      </c>
      <c r="L15" s="2">
        <f>GDP!L15+INWARD!L15</f>
        <v>0</v>
      </c>
      <c r="M15" s="2">
        <f>GDP!M15+INWARD!M15</f>
        <v>0</v>
      </c>
      <c r="N15" s="2">
        <f>GDP!N15+INWARD!N15</f>
        <v>0</v>
      </c>
      <c r="O15" s="2">
        <f>GDP!O15+INWARD!O15</f>
        <v>0</v>
      </c>
      <c r="P15" s="2">
        <f>GDP!P15+INWARD!P15</f>
        <v>0</v>
      </c>
      <c r="Q15" s="3">
        <f t="shared" si="1"/>
        <v>1571039</v>
      </c>
      <c r="R15" s="127">
        <f t="shared" si="0"/>
        <v>2.1512353775253845</v>
      </c>
      <c r="S15" s="179"/>
    </row>
    <row r="16" spans="2:19" ht="32.25" customHeight="1" x14ac:dyDescent="0.3">
      <c r="B16" s="7" t="s">
        <v>24</v>
      </c>
      <c r="C16" s="2">
        <f>GDP!C16+INWARD!C16</f>
        <v>0</v>
      </c>
      <c r="D16" s="2">
        <f>GDP!D16+INWARD!D16</f>
        <v>41319</v>
      </c>
      <c r="E16" s="2">
        <f>GDP!E16+INWARD!E16</f>
        <v>14018</v>
      </c>
      <c r="F16" s="2">
        <f>GDP!F16+INWARD!F16</f>
        <v>116455</v>
      </c>
      <c r="G16" s="2">
        <f>GDP!G16+INWARD!G16</f>
        <v>18566</v>
      </c>
      <c r="H16" s="2">
        <f>GDP!H16+INWARD!H16</f>
        <v>44222</v>
      </c>
      <c r="I16" s="2">
        <f>GDP!I16+INWARD!I16</f>
        <v>426762</v>
      </c>
      <c r="J16" s="2">
        <f>GDP!J16+INWARD!J16</f>
        <v>348215</v>
      </c>
      <c r="K16" s="2">
        <f>GDP!K16+INWARD!K16</f>
        <v>26667</v>
      </c>
      <c r="L16" s="2">
        <f>GDP!L16+INWARD!L16</f>
        <v>9670</v>
      </c>
      <c r="M16" s="2">
        <f>GDP!M16+INWARD!M16</f>
        <v>72587</v>
      </c>
      <c r="N16" s="2">
        <f>GDP!N16+INWARD!N16</f>
        <v>109078</v>
      </c>
      <c r="O16" s="2">
        <f>GDP!O16+INWARD!O16</f>
        <v>0</v>
      </c>
      <c r="P16" s="2">
        <f>GDP!P16+INWARD!P16</f>
        <v>24854</v>
      </c>
      <c r="Q16" s="3">
        <f t="shared" si="1"/>
        <v>1252413</v>
      </c>
      <c r="R16" s="127">
        <f t="shared" si="0"/>
        <v>1.7149384279274413</v>
      </c>
      <c r="S16" s="179"/>
    </row>
    <row r="17" spans="2:19" ht="32.25" customHeight="1" x14ac:dyDescent="0.3">
      <c r="B17" s="7" t="s">
        <v>25</v>
      </c>
      <c r="C17" s="2">
        <f>GDP!C17+INWARD!C17</f>
        <v>0</v>
      </c>
      <c r="D17" s="2">
        <f>GDP!D17+INWARD!D17</f>
        <v>55734</v>
      </c>
      <c r="E17" s="2">
        <f>GDP!E17+INWARD!E17</f>
        <v>17017</v>
      </c>
      <c r="F17" s="2">
        <f>GDP!F17+INWARD!F17</f>
        <v>169728</v>
      </c>
      <c r="G17" s="2">
        <f>GDP!G17+INWARD!G17</f>
        <v>15488</v>
      </c>
      <c r="H17" s="2">
        <f>GDP!H17+INWARD!H17</f>
        <v>39050</v>
      </c>
      <c r="I17" s="2">
        <f>GDP!I17+INWARD!I17</f>
        <v>319677</v>
      </c>
      <c r="J17" s="2">
        <f>GDP!J17+INWARD!J17</f>
        <v>341351</v>
      </c>
      <c r="K17" s="2">
        <f>GDP!K17+INWARD!K17</f>
        <v>0</v>
      </c>
      <c r="L17" s="2">
        <f>GDP!L17+INWARD!L17</f>
        <v>64698</v>
      </c>
      <c r="M17" s="2">
        <f>GDP!M17+INWARD!M17</f>
        <v>45737</v>
      </c>
      <c r="N17" s="2">
        <f>GDP!N17+INWARD!N17</f>
        <v>53790</v>
      </c>
      <c r="O17" s="2">
        <f>GDP!O17+INWARD!O17</f>
        <v>975021</v>
      </c>
      <c r="P17" s="2">
        <f>GDP!P17+INWARD!P17</f>
        <v>33401</v>
      </c>
      <c r="Q17" s="3">
        <f t="shared" si="1"/>
        <v>2130692</v>
      </c>
      <c r="R17" s="127">
        <f t="shared" si="0"/>
        <v>2.917572389361637</v>
      </c>
      <c r="S17" s="179"/>
    </row>
    <row r="18" spans="2:19" ht="32.25" customHeight="1" x14ac:dyDescent="0.3">
      <c r="B18" s="7" t="s">
        <v>26</v>
      </c>
      <c r="C18" s="2">
        <f>GDP!C18+INWARD!C18</f>
        <v>104725</v>
      </c>
      <c r="D18" s="2">
        <f>GDP!D18+INWARD!D18</f>
        <v>216410</v>
      </c>
      <c r="E18" s="2">
        <f>GDP!E18+INWARD!E18</f>
        <v>70181</v>
      </c>
      <c r="F18" s="2">
        <f>GDP!F18+INWARD!F18</f>
        <v>672567</v>
      </c>
      <c r="G18" s="2">
        <f>GDP!G18+INWARD!G18</f>
        <v>59121</v>
      </c>
      <c r="H18" s="2">
        <f>GDP!H18+INWARD!H18</f>
        <v>137198</v>
      </c>
      <c r="I18" s="2">
        <f>GDP!I18+INWARD!I18</f>
        <v>442721</v>
      </c>
      <c r="J18" s="2">
        <f>GDP!J18+INWARD!J18</f>
        <v>394198</v>
      </c>
      <c r="K18" s="2">
        <f>GDP!K18+INWARD!K18</f>
        <v>69173</v>
      </c>
      <c r="L18" s="2">
        <f>GDP!L18+INWARD!L18</f>
        <v>60339</v>
      </c>
      <c r="M18" s="2">
        <f>GDP!M18+INWARD!M18</f>
        <v>229016</v>
      </c>
      <c r="N18" s="2">
        <f>GDP!N18+INWARD!N18</f>
        <v>340110</v>
      </c>
      <c r="O18" s="2">
        <f>GDP!O18+INWARD!O18</f>
        <v>987828</v>
      </c>
      <c r="P18" s="2">
        <f>GDP!P18+INWARD!P18</f>
        <v>81210</v>
      </c>
      <c r="Q18" s="3">
        <f t="shared" si="1"/>
        <v>3864797</v>
      </c>
      <c r="R18" s="127">
        <f t="shared" si="0"/>
        <v>5.2920952524755744</v>
      </c>
      <c r="S18" s="179"/>
    </row>
    <row r="19" spans="2:19" ht="32.25" customHeight="1" x14ac:dyDescent="0.3">
      <c r="B19" s="7" t="s">
        <v>27</v>
      </c>
      <c r="C19" s="2">
        <f>GDP!C19+INWARD!C19</f>
        <v>0</v>
      </c>
      <c r="D19" s="2">
        <f>GDP!D19+INWARD!D19</f>
        <v>82438</v>
      </c>
      <c r="E19" s="2">
        <f>GDP!E19+INWARD!E19</f>
        <v>31603</v>
      </c>
      <c r="F19" s="2">
        <f>GDP!F19+INWARD!F19</f>
        <v>209946</v>
      </c>
      <c r="G19" s="2">
        <f>GDP!G19+INWARD!G19</f>
        <v>38947</v>
      </c>
      <c r="H19" s="2">
        <f>GDP!H19+INWARD!H19</f>
        <v>98535</v>
      </c>
      <c r="I19" s="2">
        <f>GDP!I19+INWARD!I19</f>
        <v>678899</v>
      </c>
      <c r="J19" s="2">
        <f>GDP!J19+INWARD!J19</f>
        <v>777094</v>
      </c>
      <c r="K19" s="2">
        <f>GDP!K19+INWARD!K19</f>
        <v>0</v>
      </c>
      <c r="L19" s="2">
        <f>GDP!L19+INWARD!L19</f>
        <v>11368</v>
      </c>
      <c r="M19" s="2">
        <f>GDP!M19+INWARD!M19</f>
        <v>137025</v>
      </c>
      <c r="N19" s="2">
        <f>GDP!N19+INWARD!N19</f>
        <v>208533</v>
      </c>
      <c r="O19" s="2">
        <f>GDP!O19+INWARD!O19</f>
        <v>0</v>
      </c>
      <c r="P19" s="2">
        <f>GDP!P19+INWARD!P19</f>
        <v>85835</v>
      </c>
      <c r="Q19" s="3">
        <f t="shared" si="1"/>
        <v>2360223</v>
      </c>
      <c r="R19" s="127">
        <f t="shared" si="0"/>
        <v>3.2318708933699902</v>
      </c>
      <c r="S19" s="179"/>
    </row>
    <row r="20" spans="2:19" ht="32.25" customHeight="1" x14ac:dyDescent="0.3">
      <c r="B20" s="7" t="s">
        <v>28</v>
      </c>
      <c r="C20" s="2">
        <f>GDP!C20+INWARD!C20</f>
        <v>18074</v>
      </c>
      <c r="D20" s="2">
        <f>GDP!D20+INWARD!D20</f>
        <v>71541</v>
      </c>
      <c r="E20" s="2">
        <f>GDP!E20+INWARD!E20</f>
        <v>104377</v>
      </c>
      <c r="F20" s="2">
        <f>GDP!F20+INWARD!F20</f>
        <v>296202</v>
      </c>
      <c r="G20" s="2">
        <f>GDP!G20+INWARD!G20</f>
        <v>135594</v>
      </c>
      <c r="H20" s="2">
        <f>GDP!H20+INWARD!H20</f>
        <v>25240</v>
      </c>
      <c r="I20" s="2">
        <f>GDP!I20+INWARD!I20</f>
        <v>424492</v>
      </c>
      <c r="J20" s="2">
        <f>GDP!J20+INWARD!J20</f>
        <v>326547</v>
      </c>
      <c r="K20" s="2">
        <f>GDP!K20+INWARD!K20</f>
        <v>27183</v>
      </c>
      <c r="L20" s="2">
        <f>GDP!L20+INWARD!L20</f>
        <v>130767</v>
      </c>
      <c r="M20" s="2">
        <f>GDP!M20+INWARD!M20</f>
        <v>83882</v>
      </c>
      <c r="N20" s="2">
        <f>GDP!N20+INWARD!N20</f>
        <v>194479</v>
      </c>
      <c r="O20" s="2">
        <f>GDP!O20+INWARD!O20</f>
        <v>955917</v>
      </c>
      <c r="P20" s="2">
        <f>GDP!P20+INWARD!P20</f>
        <v>157447</v>
      </c>
      <c r="Q20" s="3">
        <f t="shared" si="1"/>
        <v>2951742</v>
      </c>
      <c r="R20" s="127">
        <f t="shared" si="0"/>
        <v>4.0418422558113027</v>
      </c>
      <c r="S20" s="179"/>
    </row>
    <row r="21" spans="2:19" ht="32.25" customHeight="1" x14ac:dyDescent="0.3">
      <c r="B21" s="7" t="s">
        <v>29</v>
      </c>
      <c r="C21" s="2">
        <f>GDP!C21+INWARD!C21</f>
        <v>632891</v>
      </c>
      <c r="D21" s="2">
        <f>GDP!D21+INWARD!D21</f>
        <v>131622</v>
      </c>
      <c r="E21" s="2">
        <f>GDP!E21+INWARD!E21</f>
        <v>68422</v>
      </c>
      <c r="F21" s="2">
        <f>GDP!F21+INWARD!F21</f>
        <v>531699</v>
      </c>
      <c r="G21" s="2">
        <f>GDP!G21+INWARD!G21</f>
        <v>108573</v>
      </c>
      <c r="H21" s="2">
        <f>GDP!H21+INWARD!H21</f>
        <v>85573</v>
      </c>
      <c r="I21" s="2">
        <f>GDP!I21+INWARD!I21</f>
        <v>651167</v>
      </c>
      <c r="J21" s="2">
        <f>GDP!J21+INWARD!J21</f>
        <v>326819</v>
      </c>
      <c r="K21" s="2">
        <f>GDP!K21+INWARD!K21</f>
        <v>0</v>
      </c>
      <c r="L21" s="2">
        <f>GDP!L21+INWARD!L21</f>
        <v>141866</v>
      </c>
      <c r="M21" s="2">
        <f>GDP!M21+INWARD!M21</f>
        <v>158220</v>
      </c>
      <c r="N21" s="2">
        <f>GDP!N21+INWARD!N21</f>
        <v>275142</v>
      </c>
      <c r="O21" s="2">
        <f>GDP!O21+INWARD!O21</f>
        <v>82666</v>
      </c>
      <c r="P21" s="2">
        <f>GDP!P21+INWARD!P21</f>
        <v>60900</v>
      </c>
      <c r="Q21" s="3">
        <f t="shared" si="1"/>
        <v>3255560</v>
      </c>
      <c r="R21" s="127">
        <f t="shared" si="0"/>
        <v>4.4578625009669022</v>
      </c>
      <c r="S21" s="179"/>
    </row>
    <row r="22" spans="2:19" ht="32.25" customHeight="1" x14ac:dyDescent="0.3">
      <c r="B22" s="7" t="s">
        <v>30</v>
      </c>
      <c r="C22" s="2">
        <f>GDP!C22+INWARD!C22</f>
        <v>0</v>
      </c>
      <c r="D22" s="2">
        <f>GDP!D22+INWARD!D22</f>
        <v>21827</v>
      </c>
      <c r="E22" s="2">
        <f>GDP!E22+INWARD!E22</f>
        <v>21729</v>
      </c>
      <c r="F22" s="2">
        <f>GDP!F22+INWARD!F22</f>
        <v>78122</v>
      </c>
      <c r="G22" s="2">
        <f>GDP!G22+INWARD!G22</f>
        <v>7990</v>
      </c>
      <c r="H22" s="2">
        <f>GDP!H22+INWARD!H22</f>
        <v>49053</v>
      </c>
      <c r="I22" s="2">
        <f>GDP!I22+INWARD!I22</f>
        <v>190478</v>
      </c>
      <c r="J22" s="2">
        <f>GDP!J22+INWARD!J22</f>
        <v>137442</v>
      </c>
      <c r="K22" s="2">
        <f>GDP!K22+INWARD!K22</f>
        <v>0</v>
      </c>
      <c r="L22" s="2">
        <f>GDP!L22+INWARD!L22</f>
        <v>12477</v>
      </c>
      <c r="M22" s="2">
        <f>GDP!M22+INWARD!M22</f>
        <v>37350</v>
      </c>
      <c r="N22" s="2">
        <f>GDP!N22+INWARD!N22</f>
        <v>95185</v>
      </c>
      <c r="O22" s="2">
        <f>GDP!O22+INWARD!O22</f>
        <v>0</v>
      </c>
      <c r="P22" s="2">
        <f>GDP!P22+INWARD!P22</f>
        <v>31194</v>
      </c>
      <c r="Q22" s="3">
        <f t="shared" si="1"/>
        <v>682847</v>
      </c>
      <c r="R22" s="127">
        <f t="shared" si="0"/>
        <v>0.93502747152494381</v>
      </c>
      <c r="S22" s="179"/>
    </row>
    <row r="23" spans="2:19" ht="32.25" customHeight="1" x14ac:dyDescent="0.3">
      <c r="B23" s="7" t="s">
        <v>31</v>
      </c>
      <c r="C23" s="2">
        <f>GDP!C23+INWARD!C23</f>
        <v>0</v>
      </c>
      <c r="D23" s="2">
        <f>GDP!D23+INWARD!D23</f>
        <v>0</v>
      </c>
      <c r="E23" s="2">
        <f>GDP!E23+INWARD!E23</f>
        <v>0</v>
      </c>
      <c r="F23" s="2">
        <f>GDP!F23+INWARD!F23</f>
        <v>0</v>
      </c>
      <c r="G23" s="2">
        <f>GDP!G23+INWARD!G23</f>
        <v>0</v>
      </c>
      <c r="H23" s="2">
        <f>GDP!H23+INWARD!H23</f>
        <v>0</v>
      </c>
      <c r="I23" s="2">
        <f>GDP!I23+INWARD!I23</f>
        <v>0</v>
      </c>
      <c r="J23" s="2">
        <f>GDP!J23+INWARD!J23</f>
        <v>0</v>
      </c>
      <c r="K23" s="2">
        <f>GDP!K23+INWARD!K23</f>
        <v>0</v>
      </c>
      <c r="L23" s="2">
        <f>GDP!L23+INWARD!L23</f>
        <v>0</v>
      </c>
      <c r="M23" s="2">
        <f>GDP!M23+INWARD!M23</f>
        <v>0</v>
      </c>
      <c r="N23" s="2">
        <f>GDP!N23+INWARD!N23</f>
        <v>0</v>
      </c>
      <c r="O23" s="2">
        <f>GDP!O23+INWARD!O23</f>
        <v>0</v>
      </c>
      <c r="P23" s="2">
        <f>GDP!P23+INWARD!P23</f>
        <v>0</v>
      </c>
      <c r="Q23" s="3">
        <f t="shared" si="1"/>
        <v>0</v>
      </c>
      <c r="R23" s="127">
        <f t="shared" si="0"/>
        <v>0</v>
      </c>
      <c r="S23" s="179"/>
    </row>
    <row r="24" spans="2:19" ht="32.25" customHeight="1" x14ac:dyDescent="0.3">
      <c r="B24" s="7" t="s">
        <v>32</v>
      </c>
      <c r="C24" s="2">
        <f>GDP!C24+INWARD!C24</f>
        <v>4933</v>
      </c>
      <c r="D24" s="2">
        <f>GDP!D24+INWARD!D24</f>
        <v>57489</v>
      </c>
      <c r="E24" s="2">
        <f>GDP!E24+INWARD!E24</f>
        <v>23069</v>
      </c>
      <c r="F24" s="2">
        <f>GDP!F24+INWARD!F24</f>
        <v>437183</v>
      </c>
      <c r="G24" s="2">
        <f>GDP!G24+INWARD!G24</f>
        <v>209657</v>
      </c>
      <c r="H24" s="2">
        <f>GDP!H24+INWARD!H24</f>
        <v>132423</v>
      </c>
      <c r="I24" s="2">
        <f>GDP!I24+INWARD!I24</f>
        <v>616513</v>
      </c>
      <c r="J24" s="2">
        <f>GDP!J24+INWARD!J24</f>
        <v>380064</v>
      </c>
      <c r="K24" s="2">
        <f>GDP!K24+INWARD!K24</f>
        <v>0</v>
      </c>
      <c r="L24" s="2">
        <f>GDP!L24+INWARD!L24</f>
        <v>217392</v>
      </c>
      <c r="M24" s="2">
        <f>GDP!M24+INWARD!M24</f>
        <v>27943</v>
      </c>
      <c r="N24" s="2">
        <f>GDP!N24+INWARD!N24</f>
        <v>129779</v>
      </c>
      <c r="O24" s="2">
        <f>GDP!O24+INWARD!O24</f>
        <v>4746732</v>
      </c>
      <c r="P24" s="2">
        <f>GDP!P24+INWARD!P24</f>
        <v>142300</v>
      </c>
      <c r="Q24" s="3">
        <f t="shared" si="1"/>
        <v>7125477</v>
      </c>
      <c r="R24" s="127">
        <f t="shared" si="0"/>
        <v>9.756968607490613</v>
      </c>
      <c r="S24" s="179"/>
    </row>
    <row r="25" spans="2:19" ht="32.25" customHeight="1" x14ac:dyDescent="0.3">
      <c r="B25" s="7" t="s">
        <v>33</v>
      </c>
      <c r="C25" s="2">
        <f>GDP!C25+INWARD!C25</f>
        <v>0</v>
      </c>
      <c r="D25" s="2">
        <f>GDP!D25+INWARD!D25</f>
        <v>77302</v>
      </c>
      <c r="E25" s="2">
        <f>GDP!E25+INWARD!E25</f>
        <v>34128</v>
      </c>
      <c r="F25" s="2">
        <f>GDP!F25+INWARD!F25</f>
        <v>400589</v>
      </c>
      <c r="G25" s="2">
        <f>GDP!G25+INWARD!G25</f>
        <v>43653</v>
      </c>
      <c r="H25" s="2">
        <f>GDP!H25+INWARD!H25</f>
        <v>141959</v>
      </c>
      <c r="I25" s="2">
        <f>GDP!I25+INWARD!I25</f>
        <v>204902</v>
      </c>
      <c r="J25" s="2">
        <f>GDP!J25+INWARD!J25</f>
        <v>374510</v>
      </c>
      <c r="K25" s="2">
        <f>GDP!K25+INWARD!K25</f>
        <v>0</v>
      </c>
      <c r="L25" s="2">
        <f>GDP!L25+INWARD!L25</f>
        <v>30841</v>
      </c>
      <c r="M25" s="2">
        <f>GDP!M25+INWARD!M25</f>
        <v>154033</v>
      </c>
      <c r="N25" s="2">
        <f>GDP!N25+INWARD!N25</f>
        <v>270640</v>
      </c>
      <c r="O25" s="2">
        <f>GDP!O25+INWARD!O25</f>
        <v>70789</v>
      </c>
      <c r="P25" s="2">
        <f>GDP!P25+INWARD!P25</f>
        <v>9228</v>
      </c>
      <c r="Q25" s="3">
        <f t="shared" si="1"/>
        <v>1812574</v>
      </c>
      <c r="R25" s="127">
        <f t="shared" si="0"/>
        <v>2.4819710479387824</v>
      </c>
      <c r="S25" s="179"/>
    </row>
    <row r="26" spans="2:19" ht="32.25" customHeight="1" x14ac:dyDescent="0.3">
      <c r="B26" s="7" t="s">
        <v>34</v>
      </c>
      <c r="C26" s="2">
        <f>GDP!C26+INWARD!C26</f>
        <v>0</v>
      </c>
      <c r="D26" s="2">
        <f>GDP!D26+INWARD!D26</f>
        <v>40943</v>
      </c>
      <c r="E26" s="2">
        <f>GDP!E26+INWARD!E26</f>
        <v>7675</v>
      </c>
      <c r="F26" s="2">
        <f>GDP!F26+INWARD!F26</f>
        <v>53904</v>
      </c>
      <c r="G26" s="2">
        <f>GDP!G26+INWARD!G26</f>
        <v>10665</v>
      </c>
      <c r="H26" s="2">
        <f>GDP!H26+INWARD!H26</f>
        <v>5473</v>
      </c>
      <c r="I26" s="2">
        <f>GDP!I26+INWARD!I26</f>
        <v>259260</v>
      </c>
      <c r="J26" s="2">
        <f>GDP!J26+INWARD!J26</f>
        <v>180543</v>
      </c>
      <c r="K26" s="2">
        <f>GDP!K26+INWARD!K26</f>
        <v>16307</v>
      </c>
      <c r="L26" s="2">
        <f>GDP!L26+INWARD!L26</f>
        <v>3164</v>
      </c>
      <c r="M26" s="2">
        <f>GDP!M26+INWARD!M26</f>
        <v>38699</v>
      </c>
      <c r="N26" s="2">
        <f>GDP!N26+INWARD!N26</f>
        <v>30780</v>
      </c>
      <c r="O26" s="2">
        <f>GDP!O26+INWARD!O26</f>
        <v>0</v>
      </c>
      <c r="P26" s="2">
        <f>GDP!P26+INWARD!P26</f>
        <v>89066</v>
      </c>
      <c r="Q26" s="3">
        <f t="shared" si="1"/>
        <v>736479</v>
      </c>
      <c r="R26" s="127">
        <f t="shared" si="0"/>
        <v>1.0084661676791713</v>
      </c>
      <c r="S26" s="179"/>
    </row>
    <row r="27" spans="2:19" ht="32.25" customHeight="1" x14ac:dyDescent="0.3">
      <c r="B27" s="7" t="s">
        <v>35</v>
      </c>
      <c r="C27" s="2">
        <f>GDP!C27+INWARD!C27</f>
        <v>0</v>
      </c>
      <c r="D27" s="2">
        <f>GDP!D27+INWARD!D27</f>
        <v>31605</v>
      </c>
      <c r="E27" s="2">
        <f>GDP!E27+INWARD!E27</f>
        <v>7939</v>
      </c>
      <c r="F27" s="2">
        <f>GDP!F27+INWARD!F27</f>
        <v>31482</v>
      </c>
      <c r="G27" s="2">
        <f>GDP!G27+INWARD!G27</f>
        <v>59278</v>
      </c>
      <c r="H27" s="2">
        <f>GDP!H27+INWARD!H27</f>
        <v>34505</v>
      </c>
      <c r="I27" s="2">
        <f>GDP!I27+INWARD!I27</f>
        <v>290022</v>
      </c>
      <c r="J27" s="2">
        <f>GDP!J27+INWARD!J27</f>
        <v>434948</v>
      </c>
      <c r="K27" s="2">
        <f>GDP!K27+INWARD!K27</f>
        <v>51071</v>
      </c>
      <c r="L27" s="2">
        <f>GDP!L27+INWARD!L27</f>
        <v>19175</v>
      </c>
      <c r="M27" s="2">
        <f>GDP!M27+INWARD!M27</f>
        <v>11587</v>
      </c>
      <c r="N27" s="2">
        <f>GDP!N27+INWARD!N27</f>
        <v>38293</v>
      </c>
      <c r="O27" s="2">
        <f>GDP!O27+INWARD!O27</f>
        <v>1040027</v>
      </c>
      <c r="P27" s="2">
        <f>GDP!P27+INWARD!P27</f>
        <v>68083</v>
      </c>
      <c r="Q27" s="3">
        <f t="shared" si="1"/>
        <v>2118015</v>
      </c>
      <c r="R27" s="127">
        <f t="shared" si="0"/>
        <v>2.9002136790553434</v>
      </c>
      <c r="S27" s="179"/>
    </row>
    <row r="28" spans="2:19" ht="32.25" customHeight="1" x14ac:dyDescent="0.3">
      <c r="B28" s="7" t="s">
        <v>36</v>
      </c>
      <c r="C28" s="2">
        <f>GDP!C28+INWARD!C28</f>
        <v>23011</v>
      </c>
      <c r="D28" s="2">
        <f>GDP!D28+INWARD!D28</f>
        <v>144736</v>
      </c>
      <c r="E28" s="2">
        <f>GDP!E28+INWARD!E28</f>
        <v>41602</v>
      </c>
      <c r="F28" s="2">
        <f>GDP!F28+INWARD!F28</f>
        <v>345971</v>
      </c>
      <c r="G28" s="2">
        <f>GDP!G28+INWARD!G28</f>
        <v>21725</v>
      </c>
      <c r="H28" s="2">
        <f>GDP!H28+INWARD!H28</f>
        <v>94673</v>
      </c>
      <c r="I28" s="2">
        <f>GDP!I28+INWARD!I28</f>
        <v>273088</v>
      </c>
      <c r="J28" s="2">
        <f>GDP!J28+INWARD!J28</f>
        <v>236309</v>
      </c>
      <c r="K28" s="2">
        <f>GDP!K28+INWARD!K28</f>
        <v>0</v>
      </c>
      <c r="L28" s="2">
        <f>GDP!L28+INWARD!L28</f>
        <v>26745</v>
      </c>
      <c r="M28" s="2">
        <f>GDP!M28+INWARD!M28</f>
        <v>60422</v>
      </c>
      <c r="N28" s="2">
        <f>GDP!N28+INWARD!N28</f>
        <v>248337</v>
      </c>
      <c r="O28" s="2">
        <f>GDP!O28+INWARD!O28</f>
        <v>0</v>
      </c>
      <c r="P28" s="2">
        <f>GDP!P28+INWARD!P28</f>
        <v>115688</v>
      </c>
      <c r="Q28" s="3">
        <f t="shared" si="1"/>
        <v>1632307</v>
      </c>
      <c r="R28" s="127">
        <f t="shared" si="0"/>
        <v>2.2351301052248402</v>
      </c>
      <c r="S28" s="179"/>
    </row>
    <row r="29" spans="2:19" ht="32.25" customHeight="1" x14ac:dyDescent="0.3">
      <c r="B29" s="7" t="s">
        <v>199</v>
      </c>
      <c r="C29" s="2">
        <f>GDP!C29+INWARD!C29</f>
        <v>0</v>
      </c>
      <c r="D29" s="2">
        <f>GDP!D29+INWARD!D29</f>
        <v>17948</v>
      </c>
      <c r="E29" s="2">
        <f>GDP!E29+INWARD!E29</f>
        <v>8015</v>
      </c>
      <c r="F29" s="2">
        <f>GDP!F29+INWARD!F29</f>
        <v>22941</v>
      </c>
      <c r="G29" s="2">
        <f>GDP!G29+INWARD!G29</f>
        <v>5093</v>
      </c>
      <c r="H29" s="2">
        <f>GDP!H29+INWARD!H29</f>
        <v>14593</v>
      </c>
      <c r="I29" s="2">
        <f>GDP!I29+INWARD!I29</f>
        <v>195960</v>
      </c>
      <c r="J29" s="2">
        <f>GDP!J29+INWARD!J29</f>
        <v>123584</v>
      </c>
      <c r="K29" s="2">
        <f>GDP!K29+INWARD!K29</f>
        <v>0</v>
      </c>
      <c r="L29" s="2">
        <f>GDP!L29+INWARD!L29</f>
        <v>24647</v>
      </c>
      <c r="M29" s="2">
        <f>GDP!M29+INWARD!M29</f>
        <v>18047</v>
      </c>
      <c r="N29" s="2">
        <f>GDP!N29+INWARD!N29</f>
        <v>55116</v>
      </c>
      <c r="O29" s="2">
        <f>GDP!O29+INWARD!O29</f>
        <v>0</v>
      </c>
      <c r="P29" s="2">
        <f>GDP!P29+INWARD!P29</f>
        <v>19400</v>
      </c>
      <c r="Q29" s="3">
        <f t="shared" si="1"/>
        <v>505344</v>
      </c>
      <c r="R29" s="127">
        <f t="shared" si="0"/>
        <v>0.69197129455105055</v>
      </c>
      <c r="S29" s="179"/>
    </row>
    <row r="30" spans="2:19" ht="32.25" customHeight="1" x14ac:dyDescent="0.3">
      <c r="B30" s="7" t="s">
        <v>200</v>
      </c>
      <c r="C30" s="2">
        <f>GDP!C30+INWARD!C30</f>
        <v>94465</v>
      </c>
      <c r="D30" s="2">
        <f>GDP!D30+INWARD!D30</f>
        <v>30925</v>
      </c>
      <c r="E30" s="2">
        <f>GDP!E30+INWARD!E30</f>
        <v>4115</v>
      </c>
      <c r="F30" s="2">
        <f>GDP!F30+INWARD!F30</f>
        <v>48893</v>
      </c>
      <c r="G30" s="2">
        <f>GDP!G30+INWARD!G30</f>
        <v>7647</v>
      </c>
      <c r="H30" s="2">
        <f>GDP!H30+INWARD!H30</f>
        <v>14470</v>
      </c>
      <c r="I30" s="2">
        <f>GDP!I30+INWARD!I30</f>
        <v>89994</v>
      </c>
      <c r="J30" s="2">
        <f>GDP!J30+INWARD!J30</f>
        <v>67709</v>
      </c>
      <c r="K30" s="2">
        <f>GDP!K30+INWARD!K30</f>
        <v>0</v>
      </c>
      <c r="L30" s="2">
        <f>GDP!L30+INWARD!L30</f>
        <v>7411</v>
      </c>
      <c r="M30" s="2">
        <f>GDP!M30+INWARD!M30</f>
        <v>5530</v>
      </c>
      <c r="N30" s="2">
        <f>GDP!N30+INWARD!N30</f>
        <v>15072</v>
      </c>
      <c r="O30" s="2">
        <f>GDP!O30+INWARD!O30</f>
        <v>0</v>
      </c>
      <c r="P30" s="2">
        <f>GDP!P30+INWARD!P30</f>
        <v>17164</v>
      </c>
      <c r="Q30" s="3">
        <f t="shared" si="1"/>
        <v>403395</v>
      </c>
      <c r="R30" s="127">
        <f t="shared" si="0"/>
        <v>0.55237177123983083</v>
      </c>
      <c r="S30" s="179"/>
    </row>
    <row r="31" spans="2:19" ht="32.25" customHeight="1" x14ac:dyDescent="0.3">
      <c r="B31" s="7" t="s">
        <v>37</v>
      </c>
      <c r="C31" s="2">
        <f>GDP!C31+INWARD!C31</f>
        <v>0</v>
      </c>
      <c r="D31" s="2">
        <f>GDP!D31+INWARD!D31</f>
        <v>76573</v>
      </c>
      <c r="E31" s="2">
        <f>GDP!E31+INWARD!E31</f>
        <v>39711</v>
      </c>
      <c r="F31" s="2">
        <f>GDP!F31+INWARD!F31</f>
        <v>232629</v>
      </c>
      <c r="G31" s="2">
        <f>GDP!G31+INWARD!G31</f>
        <v>7969</v>
      </c>
      <c r="H31" s="2">
        <f>GDP!H31+INWARD!H31</f>
        <v>94896</v>
      </c>
      <c r="I31" s="2">
        <f>GDP!I31+INWARD!I31</f>
        <v>434061</v>
      </c>
      <c r="J31" s="2">
        <f>GDP!J31+INWARD!J31</f>
        <v>473900</v>
      </c>
      <c r="K31" s="2">
        <f>GDP!K31+INWARD!K31</f>
        <v>0</v>
      </c>
      <c r="L31" s="2">
        <f>GDP!L31+INWARD!L31</f>
        <v>30664</v>
      </c>
      <c r="M31" s="2">
        <f>GDP!M31+INWARD!M31</f>
        <v>78020</v>
      </c>
      <c r="N31" s="2">
        <f>GDP!N31+INWARD!N31</f>
        <v>200613</v>
      </c>
      <c r="O31" s="2">
        <f>GDP!O31+INWARD!O31</f>
        <v>0</v>
      </c>
      <c r="P31" s="2">
        <f>GDP!P31+INWARD!P31</f>
        <v>21666</v>
      </c>
      <c r="Q31" s="3">
        <f t="shared" si="1"/>
        <v>1690702</v>
      </c>
      <c r="R31" s="127">
        <f t="shared" si="0"/>
        <v>2.3150908126742387</v>
      </c>
      <c r="S31" s="179"/>
    </row>
    <row r="32" spans="2:19" ht="32.25" customHeight="1" x14ac:dyDescent="0.3">
      <c r="B32" s="7" t="s">
        <v>141</v>
      </c>
      <c r="C32" s="2">
        <f>GDP!C32+INWARD!C32</f>
        <v>0</v>
      </c>
      <c r="D32" s="2">
        <f>GDP!D32+INWARD!D32</f>
        <v>7426</v>
      </c>
      <c r="E32" s="2">
        <f>GDP!E32+INWARD!E32</f>
        <v>8275</v>
      </c>
      <c r="F32" s="2">
        <f>GDP!F32+INWARD!F32</f>
        <v>77048</v>
      </c>
      <c r="G32" s="2">
        <f>GDP!G32+INWARD!G32</f>
        <v>10472</v>
      </c>
      <c r="H32" s="2">
        <f>GDP!H32+INWARD!H32</f>
        <v>1899</v>
      </c>
      <c r="I32" s="2">
        <f>GDP!I32+INWARD!I32</f>
        <v>204789</v>
      </c>
      <c r="J32" s="2">
        <f>GDP!J32+INWARD!J32</f>
        <v>193260</v>
      </c>
      <c r="K32" s="2">
        <f>GDP!K32+INWARD!K32</f>
        <v>0</v>
      </c>
      <c r="L32" s="2">
        <f>GDP!L32+INWARD!L32</f>
        <v>42939</v>
      </c>
      <c r="M32" s="2">
        <f>GDP!M32+INWARD!M32</f>
        <v>25063</v>
      </c>
      <c r="N32" s="2">
        <f>GDP!N32+INWARD!N32</f>
        <v>46369</v>
      </c>
      <c r="O32" s="2">
        <f>GDP!O32+INWARD!O32</f>
        <v>263311</v>
      </c>
      <c r="P32" s="2">
        <f>GDP!P32+INWARD!P32</f>
        <v>1895</v>
      </c>
      <c r="Q32" s="3">
        <f t="shared" si="1"/>
        <v>882746</v>
      </c>
      <c r="R32" s="127">
        <f t="shared" si="0"/>
        <v>1.2087506577297082</v>
      </c>
      <c r="S32" s="179"/>
    </row>
    <row r="33" spans="2:19" ht="32.25" customHeight="1" x14ac:dyDescent="0.3">
      <c r="B33" s="7" t="s">
        <v>156</v>
      </c>
      <c r="C33" s="2">
        <f>GDP!C33+INWARD!C33</f>
        <v>0</v>
      </c>
      <c r="D33" s="2">
        <f>GDP!D33+INWARD!D33</f>
        <v>7103</v>
      </c>
      <c r="E33" s="2">
        <f>GDP!E33+INWARD!E33</f>
        <v>8448</v>
      </c>
      <c r="F33" s="2">
        <f>GDP!F33+INWARD!F33</f>
        <v>21507</v>
      </c>
      <c r="G33" s="2">
        <f>GDP!G33+INWARD!G33</f>
        <v>23739</v>
      </c>
      <c r="H33" s="2">
        <f>GDP!H33+INWARD!H33</f>
        <v>13657</v>
      </c>
      <c r="I33" s="2">
        <f>GDP!I33+INWARD!I33</f>
        <v>161812</v>
      </c>
      <c r="J33" s="2">
        <f>GDP!J33+INWARD!J33</f>
        <v>71914</v>
      </c>
      <c r="K33" s="2">
        <f>GDP!K33+INWARD!K33</f>
        <v>0</v>
      </c>
      <c r="L33" s="2">
        <f>GDP!L33+INWARD!L33</f>
        <v>20655</v>
      </c>
      <c r="M33" s="2">
        <f>GDP!M33+INWARD!M33</f>
        <v>11607</v>
      </c>
      <c r="N33" s="2">
        <f>GDP!N33+INWARD!N33</f>
        <v>15684</v>
      </c>
      <c r="O33" s="2">
        <f>GDP!O33+INWARD!O33</f>
        <v>0</v>
      </c>
      <c r="P33" s="2">
        <f>GDP!P33+INWARD!P33</f>
        <v>54016</v>
      </c>
      <c r="Q33" s="3">
        <f t="shared" si="1"/>
        <v>410142</v>
      </c>
      <c r="R33" s="127">
        <f t="shared" si="0"/>
        <v>0.56161048847865414</v>
      </c>
      <c r="S33" s="179"/>
    </row>
    <row r="34" spans="2:19" ht="32.25" customHeight="1" x14ac:dyDescent="0.3">
      <c r="B34" s="7" t="s">
        <v>142</v>
      </c>
      <c r="C34" s="2">
        <f>GDP!C34+INWARD!C34</f>
        <v>0</v>
      </c>
      <c r="D34" s="2">
        <f>GDP!D34+INWARD!D34</f>
        <v>4199</v>
      </c>
      <c r="E34" s="2">
        <f>GDP!E34+INWARD!E34</f>
        <v>2459</v>
      </c>
      <c r="F34" s="2">
        <f>GDP!F34+INWARD!F34</f>
        <v>25926</v>
      </c>
      <c r="G34" s="2">
        <f>GDP!G34+INWARD!G34</f>
        <v>21794</v>
      </c>
      <c r="H34" s="2">
        <f>GDP!H34+INWARD!H34</f>
        <v>14692</v>
      </c>
      <c r="I34" s="2">
        <f>GDP!I34+INWARD!I34</f>
        <v>212681</v>
      </c>
      <c r="J34" s="2">
        <f>GDP!J34+INWARD!J34</f>
        <v>176809</v>
      </c>
      <c r="K34" s="2">
        <f>GDP!K34+INWARD!K34</f>
        <v>56757</v>
      </c>
      <c r="L34" s="2">
        <f>GDP!L34+INWARD!L34</f>
        <v>52114</v>
      </c>
      <c r="M34" s="2">
        <f>GDP!M34+INWARD!M34</f>
        <v>6630</v>
      </c>
      <c r="N34" s="2">
        <f>GDP!N34+INWARD!N34</f>
        <v>27305</v>
      </c>
      <c r="O34" s="2">
        <f>GDP!O34+INWARD!O34</f>
        <v>2253674</v>
      </c>
      <c r="P34" s="2">
        <f>GDP!P34+INWARD!P34</f>
        <v>13900</v>
      </c>
      <c r="Q34" s="3">
        <f t="shared" si="1"/>
        <v>2868940</v>
      </c>
      <c r="R34" s="127">
        <f t="shared" si="0"/>
        <v>3.9284608618867365</v>
      </c>
      <c r="S34" s="179"/>
    </row>
    <row r="35" spans="2:19" ht="32.25" customHeight="1" x14ac:dyDescent="0.3">
      <c r="B35" s="7" t="s">
        <v>143</v>
      </c>
      <c r="C35" s="2">
        <f>GDP!C35+INWARD!C35</f>
        <v>0</v>
      </c>
      <c r="D35" s="2">
        <f>GDP!D35+INWARD!D35</f>
        <v>13514</v>
      </c>
      <c r="E35" s="2">
        <f>GDP!E35+INWARD!E35</f>
        <v>12492</v>
      </c>
      <c r="F35" s="2">
        <f>GDP!F35+INWARD!F35</f>
        <v>95248</v>
      </c>
      <c r="G35" s="2">
        <f>GDP!G35+INWARD!G35</f>
        <v>27758</v>
      </c>
      <c r="H35" s="2">
        <f>GDP!H35+INWARD!H35</f>
        <v>4885</v>
      </c>
      <c r="I35" s="2">
        <f>GDP!I35+INWARD!I35</f>
        <v>227652</v>
      </c>
      <c r="J35" s="2">
        <f>GDP!J35+INWARD!J35</f>
        <v>87918</v>
      </c>
      <c r="K35" s="2">
        <f>GDP!K35+INWARD!K35</f>
        <v>0</v>
      </c>
      <c r="L35" s="2">
        <f>GDP!L35+INWARD!L35</f>
        <v>30389</v>
      </c>
      <c r="M35" s="2">
        <f>GDP!M35+INWARD!M35</f>
        <v>26439</v>
      </c>
      <c r="N35" s="2">
        <f>GDP!N35+INWARD!N35</f>
        <v>35946</v>
      </c>
      <c r="O35" s="2">
        <f>GDP!O35+INWARD!O35</f>
        <v>492556</v>
      </c>
      <c r="P35" s="2">
        <f>GDP!P35+INWARD!P35</f>
        <v>70842</v>
      </c>
      <c r="Q35" s="3">
        <f t="shared" si="1"/>
        <v>1125639</v>
      </c>
      <c r="R35" s="127">
        <f t="shared" si="0"/>
        <v>1.5413458476347797</v>
      </c>
      <c r="S35" s="179"/>
    </row>
    <row r="36" spans="2:19" ht="32.25" customHeight="1" x14ac:dyDescent="0.3">
      <c r="B36" s="7" t="s">
        <v>157</v>
      </c>
      <c r="C36" s="2">
        <f>GDP!C36+INWARD!C36</f>
        <v>0</v>
      </c>
      <c r="D36" s="2">
        <f>GDP!D36+INWARD!D36</f>
        <v>15697</v>
      </c>
      <c r="E36" s="2">
        <f>GDP!E36+INWARD!E36</f>
        <v>28147</v>
      </c>
      <c r="F36" s="2">
        <f>GDP!F36+INWARD!F36</f>
        <v>151092</v>
      </c>
      <c r="G36" s="2">
        <f>GDP!G36+INWARD!G36</f>
        <v>65766</v>
      </c>
      <c r="H36" s="2">
        <f>GDP!H36+INWARD!H36</f>
        <v>22216</v>
      </c>
      <c r="I36" s="2">
        <f>GDP!I36+INWARD!I36</f>
        <v>233252</v>
      </c>
      <c r="J36" s="2">
        <f>GDP!J36+INWARD!J36</f>
        <v>233539</v>
      </c>
      <c r="K36" s="2">
        <f>GDP!K36+INWARD!K36</f>
        <v>84712</v>
      </c>
      <c r="L36" s="2">
        <f>GDP!L36+INWARD!L36</f>
        <v>6610</v>
      </c>
      <c r="M36" s="2">
        <f>GDP!M36+INWARD!M36</f>
        <v>35317</v>
      </c>
      <c r="N36" s="2">
        <f>GDP!N36+INWARD!N36</f>
        <v>52782</v>
      </c>
      <c r="O36" s="2">
        <f>GDP!O36+INWARD!O36</f>
        <v>532940</v>
      </c>
      <c r="P36" s="2">
        <f>GDP!P36+INWARD!P36</f>
        <v>2817</v>
      </c>
      <c r="Q36" s="3">
        <f t="shared" si="1"/>
        <v>1464887</v>
      </c>
      <c r="R36" s="127">
        <f t="shared" si="0"/>
        <v>2.0058806550805093</v>
      </c>
      <c r="S36" s="179"/>
    </row>
    <row r="37" spans="2:19" ht="32.25" customHeight="1" x14ac:dyDescent="0.3">
      <c r="B37" s="7" t="s">
        <v>38</v>
      </c>
      <c r="C37" s="2">
        <f>GDP!C37+INWARD!C37</f>
        <v>0</v>
      </c>
      <c r="D37" s="2">
        <f>GDP!D37+INWARD!D37</f>
        <v>6718</v>
      </c>
      <c r="E37" s="2">
        <f>GDP!E37+INWARD!E37</f>
        <v>3496</v>
      </c>
      <c r="F37" s="2">
        <f>GDP!F37+INWARD!F37</f>
        <v>27958</v>
      </c>
      <c r="G37" s="2">
        <f>GDP!G37+INWARD!G37</f>
        <v>27754</v>
      </c>
      <c r="H37" s="2">
        <f>GDP!H37+INWARD!H37</f>
        <v>7708</v>
      </c>
      <c r="I37" s="2">
        <f>GDP!I37+INWARD!I37</f>
        <v>141197</v>
      </c>
      <c r="J37" s="2">
        <f>GDP!J37+INWARD!J37</f>
        <v>147675</v>
      </c>
      <c r="K37" s="2">
        <f>GDP!K37+INWARD!K37</f>
        <v>0</v>
      </c>
      <c r="L37" s="2">
        <f>GDP!L37+INWARD!L37</f>
        <v>998</v>
      </c>
      <c r="M37" s="2">
        <f>GDP!M37+INWARD!M37</f>
        <v>44651</v>
      </c>
      <c r="N37" s="2">
        <f>GDP!N37+INWARD!N37</f>
        <v>0</v>
      </c>
      <c r="O37" s="2">
        <f>GDP!O37+INWARD!O37</f>
        <v>229920</v>
      </c>
      <c r="P37" s="2">
        <f>GDP!P37+INWARD!P37</f>
        <v>3506</v>
      </c>
      <c r="Q37" s="3">
        <f t="shared" si="1"/>
        <v>641581</v>
      </c>
      <c r="R37" s="127">
        <f t="shared" si="0"/>
        <v>0.87852163106588299</v>
      </c>
      <c r="S37" s="179"/>
    </row>
    <row r="38" spans="2:19" ht="32.25" customHeight="1" x14ac:dyDescent="0.3">
      <c r="B38" s="7" t="s">
        <v>39</v>
      </c>
      <c r="C38" s="2">
        <f>GDP!C38+INWARD!C38</f>
        <v>0</v>
      </c>
      <c r="D38" s="2">
        <f>GDP!D38+INWARD!D38</f>
        <v>49209</v>
      </c>
      <c r="E38" s="2">
        <f>GDP!E38+INWARD!E38</f>
        <v>28239</v>
      </c>
      <c r="F38" s="2">
        <f>GDP!F38+INWARD!F38</f>
        <v>212022</v>
      </c>
      <c r="G38" s="2">
        <f>GDP!G38+INWARD!G38</f>
        <v>15780</v>
      </c>
      <c r="H38" s="2">
        <f>GDP!H38+INWARD!H38</f>
        <v>75742</v>
      </c>
      <c r="I38" s="2">
        <f>GDP!I38+INWARD!I38</f>
        <v>105108</v>
      </c>
      <c r="J38" s="2">
        <f>GDP!J38+INWARD!J38</f>
        <v>87278</v>
      </c>
      <c r="K38" s="2">
        <f>GDP!K38+INWARD!K38</f>
        <v>0</v>
      </c>
      <c r="L38" s="2">
        <f>GDP!L38+INWARD!L38</f>
        <v>9073</v>
      </c>
      <c r="M38" s="2">
        <f>GDP!M38+INWARD!M38</f>
        <v>75365</v>
      </c>
      <c r="N38" s="2">
        <f>GDP!N38+INWARD!N38</f>
        <v>130200</v>
      </c>
      <c r="O38" s="2">
        <f>GDP!O38+INWARD!O38</f>
        <v>11745</v>
      </c>
      <c r="P38" s="2">
        <f>GDP!P38+INWARD!P38</f>
        <v>9264</v>
      </c>
      <c r="Q38" s="3">
        <f t="shared" si="1"/>
        <v>809025</v>
      </c>
      <c r="R38" s="127">
        <f t="shared" si="0"/>
        <v>1.1078039445885648</v>
      </c>
      <c r="S38" s="179"/>
    </row>
    <row r="39" spans="2:19" ht="32.25" customHeight="1" x14ac:dyDescent="0.3">
      <c r="B39" s="7" t="s">
        <v>40</v>
      </c>
      <c r="C39" s="2">
        <f>GDP!C39+INWARD!C39</f>
        <v>0</v>
      </c>
      <c r="D39" s="2">
        <f>GDP!D39+INWARD!D39</f>
        <v>-2808</v>
      </c>
      <c r="E39" s="2">
        <f>GDP!E39+INWARD!E39</f>
        <v>23705</v>
      </c>
      <c r="F39" s="2">
        <f>GDP!F39+INWARD!F39</f>
        <v>28357</v>
      </c>
      <c r="G39" s="2">
        <f>GDP!G39+INWARD!G39</f>
        <v>9288</v>
      </c>
      <c r="H39" s="2">
        <f>GDP!H39+INWARD!H39</f>
        <v>1800</v>
      </c>
      <c r="I39" s="2">
        <f>GDP!I39+INWARD!I39</f>
        <v>282269</v>
      </c>
      <c r="J39" s="2">
        <f>GDP!J39+INWARD!J39</f>
        <v>195347</v>
      </c>
      <c r="K39" s="2">
        <f>GDP!K39+INWARD!K39</f>
        <v>0</v>
      </c>
      <c r="L39" s="2">
        <f>GDP!L39+INWARD!L39</f>
        <v>14544</v>
      </c>
      <c r="M39" s="2">
        <f>GDP!M39+INWARD!M39</f>
        <v>13458</v>
      </c>
      <c r="N39" s="2">
        <f>GDP!N39+INWARD!N39</f>
        <v>78755</v>
      </c>
      <c r="O39" s="2">
        <f>GDP!O39+INWARD!O39</f>
        <v>56785</v>
      </c>
      <c r="P39" s="2">
        <f>GDP!P39+INWARD!P39</f>
        <v>1699</v>
      </c>
      <c r="Q39" s="3">
        <f t="shared" si="1"/>
        <v>703199</v>
      </c>
      <c r="R39" s="127">
        <f t="shared" si="0"/>
        <v>0.96289561636628551</v>
      </c>
      <c r="S39" s="179"/>
    </row>
    <row r="40" spans="2:19" ht="32.25" customHeight="1" x14ac:dyDescent="0.3">
      <c r="B40" s="7" t="s">
        <v>41</v>
      </c>
      <c r="C40" s="2">
        <f>GDP!C40+INWARD!C40</f>
        <v>0</v>
      </c>
      <c r="D40" s="2">
        <f>GDP!D40+INWARD!D40</f>
        <v>10945</v>
      </c>
      <c r="E40" s="2">
        <f>GDP!E40+INWARD!E40</f>
        <v>8832</v>
      </c>
      <c r="F40" s="2">
        <f>GDP!F40+INWARD!F40</f>
        <v>7924</v>
      </c>
      <c r="G40" s="2">
        <f>GDP!G40+INWARD!G40</f>
        <v>4591</v>
      </c>
      <c r="H40" s="2">
        <f>GDP!H40+INWARD!H40</f>
        <v>2194</v>
      </c>
      <c r="I40" s="2">
        <f>GDP!I40+INWARD!I40</f>
        <v>261899</v>
      </c>
      <c r="J40" s="2">
        <f>GDP!J40+INWARD!J40</f>
        <v>255325</v>
      </c>
      <c r="K40" s="2">
        <f>GDP!K40+INWARD!K40</f>
        <v>0</v>
      </c>
      <c r="L40" s="2">
        <f>GDP!L40+INWARD!L40</f>
        <v>13288</v>
      </c>
      <c r="M40" s="2">
        <f>GDP!M40+INWARD!M40</f>
        <v>3109</v>
      </c>
      <c r="N40" s="2">
        <f>GDP!N40+INWARD!N40</f>
        <v>23498</v>
      </c>
      <c r="O40" s="2">
        <f>GDP!O40+INWARD!O40</f>
        <v>0</v>
      </c>
      <c r="P40" s="2">
        <f>GDP!P40+INWARD!P40</f>
        <v>18199</v>
      </c>
      <c r="Q40" s="3">
        <f t="shared" si="1"/>
        <v>609804</v>
      </c>
      <c r="R40" s="127">
        <f t="shared" si="0"/>
        <v>0.835009148822206</v>
      </c>
      <c r="S40" s="179"/>
    </row>
    <row r="41" spans="2:19" ht="32.25" customHeight="1" x14ac:dyDescent="0.3">
      <c r="B41" s="7" t="s">
        <v>42</v>
      </c>
      <c r="C41" s="2">
        <f>GDP!C41+INWARD!C41</f>
        <v>0</v>
      </c>
      <c r="D41" s="2">
        <f>GDP!D41+INWARD!D41</f>
        <v>-843</v>
      </c>
      <c r="E41" s="2">
        <f>GDP!E41+INWARD!E41</f>
        <v>365</v>
      </c>
      <c r="F41" s="2">
        <f>GDP!F41+INWARD!F41</f>
        <v>3721</v>
      </c>
      <c r="G41" s="2">
        <f>GDP!G41+INWARD!G41</f>
        <v>513</v>
      </c>
      <c r="H41" s="2">
        <f>GDP!H41+INWARD!H41</f>
        <v>1104</v>
      </c>
      <c r="I41" s="2">
        <f>GDP!I41+INWARD!I41</f>
        <v>191627</v>
      </c>
      <c r="J41" s="2">
        <f>GDP!J41+INWARD!J41</f>
        <v>87319</v>
      </c>
      <c r="K41" s="2">
        <f>GDP!K41+INWARD!K41</f>
        <v>18724</v>
      </c>
      <c r="L41" s="2">
        <f>GDP!L41+INWARD!L41</f>
        <v>625</v>
      </c>
      <c r="M41" s="2">
        <f>GDP!M41+INWARD!M41</f>
        <v>226</v>
      </c>
      <c r="N41" s="2">
        <f>GDP!N41+INWARD!N41</f>
        <v>828</v>
      </c>
      <c r="O41" s="2">
        <f>GDP!O41+INWARD!O41</f>
        <v>9694</v>
      </c>
      <c r="P41" s="2">
        <f>GDP!P41+INWARD!P41</f>
        <v>2221</v>
      </c>
      <c r="Q41" s="3">
        <f t="shared" si="1"/>
        <v>316124</v>
      </c>
      <c r="R41" s="127">
        <f t="shared" si="0"/>
        <v>0.43287094240488916</v>
      </c>
      <c r="S41" s="179"/>
    </row>
    <row r="42" spans="2:19" ht="32.25" customHeight="1" x14ac:dyDescent="0.3">
      <c r="B42" s="7" t="s">
        <v>43</v>
      </c>
      <c r="C42" s="2">
        <f>GDP!C42+INWARD!C42</f>
        <v>23273</v>
      </c>
      <c r="D42" s="2">
        <f>GDP!D42+INWARD!D42</f>
        <v>55204</v>
      </c>
      <c r="E42" s="2">
        <f>GDP!E42+INWARD!E42</f>
        <v>85974</v>
      </c>
      <c r="F42" s="2">
        <f>GDP!F42+INWARD!F42</f>
        <v>336906</v>
      </c>
      <c r="G42" s="2">
        <f>GDP!G42+INWARD!G42</f>
        <v>64674</v>
      </c>
      <c r="H42" s="2">
        <f>GDP!H42+INWARD!H42</f>
        <v>89436</v>
      </c>
      <c r="I42" s="2">
        <f>GDP!I42+INWARD!I42</f>
        <v>560410</v>
      </c>
      <c r="J42" s="2">
        <f>GDP!J42+INWARD!J42</f>
        <v>444848</v>
      </c>
      <c r="K42" s="2">
        <f>GDP!K42+INWARD!K42</f>
        <v>0</v>
      </c>
      <c r="L42" s="2">
        <f>GDP!L42+INWARD!L42</f>
        <v>55541</v>
      </c>
      <c r="M42" s="2">
        <f>GDP!M42+INWARD!M42</f>
        <v>188435</v>
      </c>
      <c r="N42" s="2">
        <f>GDP!N42+INWARD!N42</f>
        <v>125165</v>
      </c>
      <c r="O42" s="2">
        <f>GDP!O42+INWARD!O42</f>
        <v>3098521</v>
      </c>
      <c r="P42" s="2">
        <f>GDP!P42+INWARD!P42</f>
        <v>44767</v>
      </c>
      <c r="Q42" s="3">
        <f t="shared" si="1"/>
        <v>5173154</v>
      </c>
      <c r="R42" s="127">
        <f t="shared" si="0"/>
        <v>7.0836382153383548</v>
      </c>
      <c r="S42" s="179"/>
    </row>
    <row r="43" spans="2:19" ht="32.25" customHeight="1" x14ac:dyDescent="0.3">
      <c r="B43" s="7" t="s">
        <v>44</v>
      </c>
      <c r="C43" s="2">
        <f>GDP!C43+INWARD!C43</f>
        <v>0</v>
      </c>
      <c r="D43" s="2">
        <f>GDP!D43+INWARD!D43</f>
        <v>54</v>
      </c>
      <c r="E43" s="2">
        <f>GDP!E43+INWARD!E43</f>
        <v>12</v>
      </c>
      <c r="F43" s="2">
        <f>GDP!F43+INWARD!F43</f>
        <v>5</v>
      </c>
      <c r="G43" s="2">
        <f>GDP!G43+INWARD!G43</f>
        <v>209</v>
      </c>
      <c r="H43" s="2">
        <f>GDP!H43+INWARD!H43</f>
        <v>137</v>
      </c>
      <c r="I43" s="2">
        <f>GDP!I43+INWARD!I43</f>
        <v>158715</v>
      </c>
      <c r="J43" s="2">
        <f>GDP!J43+INWARD!J43</f>
        <v>44316</v>
      </c>
      <c r="K43" s="2">
        <f>GDP!K43+INWARD!K43</f>
        <v>488030</v>
      </c>
      <c r="L43" s="2">
        <f>GDP!L43+INWARD!L43</f>
        <v>115</v>
      </c>
      <c r="M43" s="2">
        <f>GDP!M43+INWARD!M43</f>
        <v>19</v>
      </c>
      <c r="N43" s="2">
        <f>GDP!N43+INWARD!N43</f>
        <v>788</v>
      </c>
      <c r="O43" s="2">
        <f>GDP!O43+INWARD!O43</f>
        <v>0</v>
      </c>
      <c r="P43" s="2">
        <f>GDP!P43+INWARD!P43</f>
        <v>2516</v>
      </c>
      <c r="Q43" s="3">
        <f t="shared" si="1"/>
        <v>694916</v>
      </c>
      <c r="R43" s="127">
        <f t="shared" si="0"/>
        <v>0.95155364291302136</v>
      </c>
      <c r="S43" s="179"/>
    </row>
    <row r="44" spans="2:19" ht="32.25" customHeight="1" x14ac:dyDescent="0.3">
      <c r="B44" s="128" t="s">
        <v>45</v>
      </c>
      <c r="C44" s="67">
        <f>SUM(C7:C43)</f>
        <v>931386</v>
      </c>
      <c r="D44" s="67">
        <f t="shared" ref="D44:R44" si="2">SUM(D7:D43)</f>
        <v>2007480</v>
      </c>
      <c r="E44" s="67">
        <f t="shared" si="2"/>
        <v>943148</v>
      </c>
      <c r="F44" s="67">
        <f t="shared" si="2"/>
        <v>6411126</v>
      </c>
      <c r="G44" s="67">
        <f t="shared" si="2"/>
        <v>1924423</v>
      </c>
      <c r="H44" s="67">
        <f t="shared" si="2"/>
        <v>1686692</v>
      </c>
      <c r="I44" s="67">
        <f t="shared" si="2"/>
        <v>11992405</v>
      </c>
      <c r="J44" s="67">
        <f t="shared" si="2"/>
        <v>10091902</v>
      </c>
      <c r="K44" s="67">
        <f t="shared" si="2"/>
        <v>2290657</v>
      </c>
      <c r="L44" s="67">
        <f t="shared" si="2"/>
        <v>2116210</v>
      </c>
      <c r="M44" s="67">
        <f t="shared" si="2"/>
        <v>2598190</v>
      </c>
      <c r="N44" s="67">
        <f t="shared" si="2"/>
        <v>3653025</v>
      </c>
      <c r="O44" s="67">
        <f t="shared" si="2"/>
        <v>24425128</v>
      </c>
      <c r="P44" s="67">
        <f t="shared" si="2"/>
        <v>1957847</v>
      </c>
      <c r="Q44" s="67">
        <f>SUM(Q7:Q43)</f>
        <v>73029619</v>
      </c>
      <c r="R44" s="67">
        <f t="shared" si="2"/>
        <v>100</v>
      </c>
      <c r="S44" s="179"/>
    </row>
    <row r="45" spans="2:19" ht="32.25" customHeight="1" x14ac:dyDescent="0.3">
      <c r="B45" s="273" t="s">
        <v>46</v>
      </c>
      <c r="C45" s="274"/>
      <c r="D45" s="274"/>
      <c r="E45" s="274"/>
      <c r="F45" s="274"/>
      <c r="G45" s="274"/>
      <c r="H45" s="274"/>
      <c r="I45" s="274"/>
      <c r="J45" s="274"/>
      <c r="K45" s="274"/>
      <c r="L45" s="274"/>
      <c r="M45" s="274"/>
      <c r="N45" s="274"/>
      <c r="O45" s="274"/>
      <c r="P45" s="274"/>
      <c r="Q45" s="274"/>
      <c r="R45" s="275"/>
      <c r="S45" s="179"/>
    </row>
    <row r="46" spans="2:19" ht="32.25" customHeight="1" x14ac:dyDescent="0.3">
      <c r="B46" s="7" t="s">
        <v>47</v>
      </c>
      <c r="C46" s="2">
        <f>GDP!C46+INWARD!C46</f>
        <v>11693</v>
      </c>
      <c r="D46" s="2">
        <f>GDP!D46+INWARD!D46</f>
        <v>102284</v>
      </c>
      <c r="E46" s="2">
        <f>GDP!E46+INWARD!E46</f>
        <v>7893</v>
      </c>
      <c r="F46" s="2">
        <f>GDP!F46+INWARD!F46</f>
        <v>427385</v>
      </c>
      <c r="G46" s="2">
        <f>GDP!G46+INWARD!G46</f>
        <v>38359</v>
      </c>
      <c r="H46" s="2">
        <f>GDP!H46+INWARD!H46</f>
        <v>28872</v>
      </c>
      <c r="I46" s="2">
        <f>GDP!I46+INWARD!I46</f>
        <v>0</v>
      </c>
      <c r="J46" s="2">
        <f>GDP!J46+INWARD!J46</f>
        <v>43344</v>
      </c>
      <c r="K46" s="2">
        <f>GDP!K46+INWARD!K46</f>
        <v>0</v>
      </c>
      <c r="L46" s="2">
        <f>GDP!L46+INWARD!L46</f>
        <v>0</v>
      </c>
      <c r="M46" s="2">
        <f>GDP!M46+INWARD!M46</f>
        <v>12302</v>
      </c>
      <c r="N46" s="2">
        <f>GDP!N46+INWARD!N46</f>
        <v>0</v>
      </c>
      <c r="O46" s="2">
        <f>GDP!O46+INWARD!O46</f>
        <v>217853</v>
      </c>
      <c r="P46" s="2">
        <f>GDP!P46+INWARD!P46</f>
        <v>167393</v>
      </c>
      <c r="Q46" s="3">
        <f>SUM(C46:P46)</f>
        <v>1057378</v>
      </c>
      <c r="R46" s="129">
        <f>Q46/$Q$51*100</f>
        <v>9.6304241026824577</v>
      </c>
      <c r="S46" s="179"/>
    </row>
    <row r="47" spans="2:19" ht="32.25" customHeight="1" x14ac:dyDescent="0.3">
      <c r="B47" s="7" t="s">
        <v>79</v>
      </c>
      <c r="C47" s="2">
        <f>GDP!C47+INWARD!C47</f>
        <v>1323</v>
      </c>
      <c r="D47" s="2">
        <f>GDP!D47+INWARD!D47</f>
        <v>186397</v>
      </c>
      <c r="E47" s="2">
        <f>GDP!E47+INWARD!E47</f>
        <v>0</v>
      </c>
      <c r="F47" s="2">
        <f>GDP!F47+INWARD!F47</f>
        <v>935081</v>
      </c>
      <c r="G47" s="2">
        <f>GDP!G47+INWARD!G47</f>
        <v>11536</v>
      </c>
      <c r="H47" s="2">
        <f>GDP!H47+INWARD!H47</f>
        <v>98029</v>
      </c>
      <c r="I47" s="2">
        <f>GDP!I47+INWARD!I47</f>
        <v>0</v>
      </c>
      <c r="J47" s="2">
        <f>GDP!J47+INWARD!J47</f>
        <v>162556</v>
      </c>
      <c r="K47" s="2">
        <f>GDP!K47+INWARD!K47</f>
        <v>0</v>
      </c>
      <c r="L47" s="2">
        <f>GDP!L47+INWARD!L47</f>
        <v>12678</v>
      </c>
      <c r="M47" s="2">
        <f>GDP!M47+INWARD!M47</f>
        <v>0</v>
      </c>
      <c r="N47" s="2">
        <f>GDP!N47+INWARD!N47</f>
        <v>0</v>
      </c>
      <c r="O47" s="2">
        <f>GDP!O47+INWARD!O47</f>
        <v>432877</v>
      </c>
      <c r="P47" s="2">
        <f>GDP!P47+INWARD!P47</f>
        <v>328748</v>
      </c>
      <c r="Q47" s="3">
        <f t="shared" ref="Q47:Q49" si="3">SUM(C47:P47)</f>
        <v>2169225</v>
      </c>
      <c r="R47" s="129">
        <f>Q47/$Q$51*100</f>
        <v>19.756942856898245</v>
      </c>
      <c r="S47" s="179"/>
    </row>
    <row r="48" spans="2:19" ht="32.25" customHeight="1" x14ac:dyDescent="0.3">
      <c r="B48" s="7" t="s">
        <v>258</v>
      </c>
      <c r="C48" s="2">
        <f>GDP!C48+INWARD!C48</f>
        <v>690</v>
      </c>
      <c r="D48" s="2">
        <f>GDP!D48+INWARD!D48</f>
        <v>27307</v>
      </c>
      <c r="E48" s="2">
        <f>GDP!E48+INWARD!E48</f>
        <v>12342</v>
      </c>
      <c r="F48" s="2">
        <f>GDP!F48+INWARD!F48</f>
        <v>90511</v>
      </c>
      <c r="G48" s="2">
        <f>GDP!G48+INWARD!G48</f>
        <v>5261</v>
      </c>
      <c r="H48" s="2">
        <f>GDP!H48+INWARD!H48</f>
        <v>17641</v>
      </c>
      <c r="I48" s="2">
        <f>GDP!I48+INWARD!I48</f>
        <v>12324</v>
      </c>
      <c r="J48" s="2">
        <f>GDP!J48+INWARD!J48</f>
        <v>13351</v>
      </c>
      <c r="K48" s="2">
        <f>GDP!K48+INWARD!K48</f>
        <v>0</v>
      </c>
      <c r="L48" s="2">
        <f>GDP!L48+INWARD!L48</f>
        <v>251</v>
      </c>
      <c r="M48" s="2">
        <f>GDP!M48+INWARD!M48</f>
        <v>15770</v>
      </c>
      <c r="N48" s="2">
        <f>GDP!N48+INWARD!N48</f>
        <v>279</v>
      </c>
      <c r="O48" s="2">
        <f>GDP!O48+INWARD!O48</f>
        <v>5490</v>
      </c>
      <c r="P48" s="2">
        <f>GDP!P48+INWARD!P48</f>
        <v>17291</v>
      </c>
      <c r="Q48" s="3">
        <f t="shared" ref="Q48" si="4">SUM(C48:P48)</f>
        <v>218508</v>
      </c>
      <c r="R48" s="129">
        <f>Q48/$Q$51*100</f>
        <v>1.9901347577015398</v>
      </c>
      <c r="S48" s="179"/>
    </row>
    <row r="49" spans="2:19" ht="32.25" customHeight="1" x14ac:dyDescent="0.3">
      <c r="B49" s="7" t="s">
        <v>48</v>
      </c>
      <c r="C49" s="2">
        <f>GDP!C49+INWARD!C49</f>
        <v>19825</v>
      </c>
      <c r="D49" s="2">
        <f>GDP!D49+INWARD!D49</f>
        <v>297619</v>
      </c>
      <c r="E49" s="2">
        <f>GDP!E49+INWARD!E49</f>
        <v>1067956</v>
      </c>
      <c r="F49" s="2">
        <f>GDP!F49+INWARD!F49</f>
        <v>193737</v>
      </c>
      <c r="G49" s="2">
        <f>GDP!G49+INWARD!G49</f>
        <v>77562</v>
      </c>
      <c r="H49" s="2">
        <f>GDP!H49+INWARD!H49</f>
        <v>215517</v>
      </c>
      <c r="I49" s="2">
        <f>GDP!I49+INWARD!I49</f>
        <v>32205</v>
      </c>
      <c r="J49" s="2">
        <f>GDP!J49+INWARD!J49</f>
        <v>306890</v>
      </c>
      <c r="K49" s="2">
        <f>GDP!K49+INWARD!K49</f>
        <v>0</v>
      </c>
      <c r="L49" s="2">
        <f>GDP!L49+INWARD!L49</f>
        <v>108612</v>
      </c>
      <c r="M49" s="2">
        <f>GDP!M49+INWARD!M49</f>
        <v>698</v>
      </c>
      <c r="N49" s="2">
        <f>GDP!N49+INWARD!N49</f>
        <v>1667</v>
      </c>
      <c r="O49" s="2">
        <f>GDP!O49+INWARD!O49</f>
        <v>1747488</v>
      </c>
      <c r="P49" s="2">
        <f>GDP!P49+INWARD!P49</f>
        <v>3337506</v>
      </c>
      <c r="Q49" s="3">
        <f t="shared" si="3"/>
        <v>7407282</v>
      </c>
      <c r="R49" s="129">
        <f>Q49/$Q$51*100</f>
        <v>67.464300475483611</v>
      </c>
      <c r="S49" s="179"/>
    </row>
    <row r="50" spans="2:19" ht="32.25" customHeight="1" x14ac:dyDescent="0.3">
      <c r="B50" s="7" t="s">
        <v>259</v>
      </c>
      <c r="C50" s="2">
        <f>GDP!C50+INWARD!C50</f>
        <v>25803</v>
      </c>
      <c r="D50" s="2">
        <f>GDP!D50+INWARD!D50</f>
        <v>9845</v>
      </c>
      <c r="E50" s="2">
        <f>GDP!E50+INWARD!E50</f>
        <v>207</v>
      </c>
      <c r="F50" s="2">
        <f>GDP!F50+INWARD!F50</f>
        <v>23992</v>
      </c>
      <c r="G50" s="2">
        <f>GDP!G50+INWARD!G50</f>
        <v>23894</v>
      </c>
      <c r="H50" s="2">
        <f>GDP!H50+INWARD!H50</f>
        <v>13595</v>
      </c>
      <c r="I50" s="2">
        <f>GDP!I50+INWARD!I50</f>
        <v>578</v>
      </c>
      <c r="J50" s="2">
        <f>GDP!J50+INWARD!J50</f>
        <v>8115</v>
      </c>
      <c r="K50" s="2">
        <f>GDP!K50+INWARD!K50</f>
        <v>0</v>
      </c>
      <c r="L50" s="2">
        <f>GDP!L50+INWARD!L50</f>
        <v>146</v>
      </c>
      <c r="M50" s="2">
        <f>GDP!M50+INWARD!M50</f>
        <v>1197</v>
      </c>
      <c r="N50" s="2">
        <f>GDP!N50+INWARD!N50</f>
        <v>0</v>
      </c>
      <c r="O50" s="2">
        <f>GDP!O50+INWARD!O50</f>
        <v>0</v>
      </c>
      <c r="P50" s="2">
        <f>GDP!P50+INWARD!P50</f>
        <v>19793</v>
      </c>
      <c r="Q50" s="3">
        <f t="shared" ref="Q50" si="5">SUM(C50:P50)</f>
        <v>127165</v>
      </c>
      <c r="R50" s="129">
        <f>Q50/$Q$51*100</f>
        <v>1.1581978072341346</v>
      </c>
      <c r="S50" s="179"/>
    </row>
    <row r="51" spans="2:19" ht="32.25" customHeight="1" x14ac:dyDescent="0.3">
      <c r="B51" s="128" t="s">
        <v>216</v>
      </c>
      <c r="C51" s="67">
        <f>SUM(C46:C50)</f>
        <v>59334</v>
      </c>
      <c r="D51" s="67">
        <f t="shared" ref="D51:Q51" si="6">SUM(D46:D50)</f>
        <v>623452</v>
      </c>
      <c r="E51" s="67">
        <f t="shared" si="6"/>
        <v>1088398</v>
      </c>
      <c r="F51" s="67">
        <f t="shared" si="6"/>
        <v>1670706</v>
      </c>
      <c r="G51" s="67">
        <f t="shared" si="6"/>
        <v>156612</v>
      </c>
      <c r="H51" s="67">
        <f t="shared" si="6"/>
        <v>373654</v>
      </c>
      <c r="I51" s="67">
        <f t="shared" si="6"/>
        <v>45107</v>
      </c>
      <c r="J51" s="67">
        <f t="shared" si="6"/>
        <v>534256</v>
      </c>
      <c r="K51" s="67">
        <f t="shared" si="6"/>
        <v>0</v>
      </c>
      <c r="L51" s="67">
        <f t="shared" si="6"/>
        <v>121687</v>
      </c>
      <c r="M51" s="67">
        <f t="shared" si="6"/>
        <v>29967</v>
      </c>
      <c r="N51" s="67">
        <f t="shared" si="6"/>
        <v>1946</v>
      </c>
      <c r="O51" s="67">
        <f t="shared" si="6"/>
        <v>2403708</v>
      </c>
      <c r="P51" s="67">
        <f t="shared" si="6"/>
        <v>3870731</v>
      </c>
      <c r="Q51" s="67">
        <f t="shared" si="6"/>
        <v>10979558</v>
      </c>
      <c r="R51" s="67">
        <f>SUM(R46:R50)</f>
        <v>99.999999999999986</v>
      </c>
      <c r="S51" s="179"/>
    </row>
    <row r="52" spans="2:19" ht="19.5" customHeight="1" x14ac:dyDescent="0.3">
      <c r="B52" s="276" t="s">
        <v>50</v>
      </c>
      <c r="C52" s="276"/>
      <c r="D52" s="276"/>
      <c r="E52" s="276"/>
      <c r="F52" s="276"/>
      <c r="G52" s="276"/>
      <c r="H52" s="276"/>
      <c r="I52" s="276"/>
      <c r="J52" s="276"/>
      <c r="K52" s="276"/>
      <c r="L52" s="276"/>
      <c r="M52" s="276"/>
      <c r="N52" s="276"/>
      <c r="O52" s="276"/>
      <c r="P52" s="276"/>
      <c r="Q52" s="276"/>
      <c r="R52" s="276"/>
      <c r="S52" s="179"/>
    </row>
    <row r="53" spans="2:19" ht="19.5" customHeight="1" x14ac:dyDescent="0.3">
      <c r="C53" s="120"/>
      <c r="D53" s="120"/>
      <c r="E53" s="120"/>
      <c r="F53" s="120"/>
      <c r="G53" s="120"/>
      <c r="H53" s="120"/>
      <c r="I53" s="120"/>
      <c r="J53" s="120"/>
      <c r="K53" s="120"/>
      <c r="L53" s="120"/>
      <c r="M53" s="120"/>
      <c r="N53" s="120"/>
      <c r="O53" s="120"/>
      <c r="P53" s="120"/>
      <c r="Q53" s="120"/>
      <c r="R53" s="120"/>
    </row>
  </sheetData>
  <sheetProtection algorithmName="SHA-512" hashValue="hhlXIOx/GsHJHlbwk6ERTctJ1ftlWfJb1foW1Kz5hyZKo2sGogSethTqTRcycgui76fFRsHSQg7SxQBZcIz3Cw==" saltValue="eF3f0Vt8LncnAn3GxbH4Xg==" spinCount="100000" sheet="1" objects="1" scenarios="1"/>
  <mergeCells count="21">
    <mergeCell ref="B3:R3"/>
    <mergeCell ref="B4:B5"/>
    <mergeCell ref="C4:C5"/>
    <mergeCell ref="D4:D5"/>
    <mergeCell ref="E4:E5"/>
    <mergeCell ref="F4:F5"/>
    <mergeCell ref="G4:G5"/>
    <mergeCell ref="H4:H5"/>
    <mergeCell ref="I4:I5"/>
    <mergeCell ref="J4:J5"/>
    <mergeCell ref="Q4:Q5"/>
    <mergeCell ref="R4:R5"/>
    <mergeCell ref="B6:R6"/>
    <mergeCell ref="B45:R45"/>
    <mergeCell ref="B52:R52"/>
    <mergeCell ref="K4:K5"/>
    <mergeCell ref="L4:L5"/>
    <mergeCell ref="M4:M5"/>
    <mergeCell ref="N4:N5"/>
    <mergeCell ref="O4:O5"/>
    <mergeCell ref="P4:P5"/>
  </mergeCells>
  <pageMargins left="0.7" right="0.7" top="0.75" bottom="0.75" header="0.3" footer="0.3"/>
  <pageSetup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pageSetUpPr fitToPage="1"/>
  </sheetPr>
  <dimension ref="B2:R53"/>
  <sheetViews>
    <sheetView showGridLines="0" zoomScale="80" zoomScaleNormal="80" workbookViewId="0">
      <selection activeCell="B3" sqref="B3:Q53"/>
    </sheetView>
  </sheetViews>
  <sheetFormatPr defaultColWidth="9.33203125" defaultRowHeight="18" customHeight="1" x14ac:dyDescent="0.3"/>
  <cols>
    <col min="1" max="1" width="16.5546875" customWidth="1"/>
    <col min="2" max="2" width="43.33203125" customWidth="1"/>
    <col min="3" max="17" width="17.33203125" customWidth="1"/>
    <col min="18" max="18" width="2" customWidth="1"/>
    <col min="19" max="19" width="9.33203125" customWidth="1"/>
  </cols>
  <sheetData>
    <row r="2" spans="2:18" ht="18" customHeight="1" x14ac:dyDescent="0.3">
      <c r="B2" s="4"/>
      <c r="C2" s="4"/>
      <c r="D2" s="4"/>
      <c r="E2" s="4"/>
      <c r="F2" s="4"/>
      <c r="G2" s="4"/>
      <c r="H2" s="4"/>
      <c r="I2" s="4"/>
      <c r="J2" s="4"/>
      <c r="K2" s="4"/>
      <c r="L2" s="4"/>
      <c r="M2" s="4"/>
      <c r="N2" s="4"/>
      <c r="O2" s="4"/>
      <c r="P2" s="4"/>
      <c r="Q2" s="4"/>
      <c r="R2" s="4"/>
    </row>
    <row r="3" spans="2:18" ht="21.75" customHeight="1" x14ac:dyDescent="0.3">
      <c r="B3" s="285" t="s">
        <v>304</v>
      </c>
      <c r="C3" s="286"/>
      <c r="D3" s="286"/>
      <c r="E3" s="286"/>
      <c r="F3" s="286"/>
      <c r="G3" s="286"/>
      <c r="H3" s="286"/>
      <c r="I3" s="286"/>
      <c r="J3" s="286"/>
      <c r="K3" s="286"/>
      <c r="L3" s="286"/>
      <c r="M3" s="286"/>
      <c r="N3" s="286"/>
      <c r="O3" s="286"/>
      <c r="P3" s="286"/>
      <c r="Q3" s="287"/>
      <c r="R3" s="4"/>
    </row>
    <row r="4" spans="2:18" ht="18" customHeight="1" x14ac:dyDescent="0.3">
      <c r="B4" s="281" t="s">
        <v>0</v>
      </c>
      <c r="C4" s="284" t="s">
        <v>201</v>
      </c>
      <c r="D4" s="284" t="s">
        <v>202</v>
      </c>
      <c r="E4" s="284" t="s">
        <v>203</v>
      </c>
      <c r="F4" s="284" t="s">
        <v>204</v>
      </c>
      <c r="G4" s="284" t="s">
        <v>205</v>
      </c>
      <c r="H4" s="284" t="s">
        <v>206</v>
      </c>
      <c r="I4" s="284" t="s">
        <v>207</v>
      </c>
      <c r="J4" s="284" t="s">
        <v>208</v>
      </c>
      <c r="K4" s="277" t="s">
        <v>209</v>
      </c>
      <c r="L4" s="277" t="s">
        <v>210</v>
      </c>
      <c r="M4" s="277" t="s">
        <v>211</v>
      </c>
      <c r="N4" s="277" t="s">
        <v>212</v>
      </c>
      <c r="O4" s="277" t="s">
        <v>213</v>
      </c>
      <c r="P4" s="284" t="s">
        <v>214</v>
      </c>
      <c r="Q4" s="277" t="s">
        <v>215</v>
      </c>
      <c r="R4" s="4"/>
    </row>
    <row r="5" spans="2:18" ht="18" customHeight="1" x14ac:dyDescent="0.3">
      <c r="B5" s="281"/>
      <c r="C5" s="284"/>
      <c r="D5" s="284"/>
      <c r="E5" s="284"/>
      <c r="F5" s="284"/>
      <c r="G5" s="284"/>
      <c r="H5" s="284"/>
      <c r="I5" s="284"/>
      <c r="J5" s="284"/>
      <c r="K5" s="277"/>
      <c r="L5" s="277"/>
      <c r="M5" s="277"/>
      <c r="N5" s="277"/>
      <c r="O5" s="277"/>
      <c r="P5" s="284"/>
      <c r="Q5" s="277"/>
      <c r="R5" s="4"/>
    </row>
    <row r="6" spans="2:18" ht="25.5" customHeight="1" x14ac:dyDescent="0.3">
      <c r="B6" s="273" t="s">
        <v>16</v>
      </c>
      <c r="C6" s="274"/>
      <c r="D6" s="274"/>
      <c r="E6" s="274"/>
      <c r="F6" s="274"/>
      <c r="G6" s="274"/>
      <c r="H6" s="274"/>
      <c r="I6" s="274"/>
      <c r="J6" s="274"/>
      <c r="K6" s="274"/>
      <c r="L6" s="274"/>
      <c r="M6" s="274"/>
      <c r="N6" s="274"/>
      <c r="O6" s="274"/>
      <c r="P6" s="274"/>
      <c r="Q6" s="275"/>
      <c r="R6" s="4"/>
    </row>
    <row r="7" spans="2:18" ht="25.5" customHeight="1" x14ac:dyDescent="0.3">
      <c r="B7" s="130" t="s">
        <v>32</v>
      </c>
      <c r="C7" s="131">
        <f>IFERROR('APPENDIX 13'!C24/'APPENDIX 13'!C$44*100,"")</f>
        <v>0.52964077192485182</v>
      </c>
      <c r="D7" s="131">
        <f>IFERROR('APPENDIX 13'!D24/'APPENDIX 13'!D$44*100,"")</f>
        <v>2.8637396138442224</v>
      </c>
      <c r="E7" s="131">
        <f>IFERROR('APPENDIX 13'!E24/'APPENDIX 13'!E$44*100,"")</f>
        <v>2.4459575803585438</v>
      </c>
      <c r="F7" s="131">
        <f>IFERROR('APPENDIX 13'!F24/'APPENDIX 13'!F$44*100,"")</f>
        <v>6.8191297441354299</v>
      </c>
      <c r="G7" s="131">
        <f>IFERROR('APPENDIX 13'!G24/'APPENDIX 13'!G$44*100,"")</f>
        <v>10.89453825900023</v>
      </c>
      <c r="H7" s="131">
        <f>IFERROR('APPENDIX 13'!H24/'APPENDIX 13'!H$44*100,"")</f>
        <v>7.8510480870247799</v>
      </c>
      <c r="I7" s="131">
        <f>IFERROR('APPENDIX 13'!I24/'APPENDIX 13'!I$44*100,"")</f>
        <v>5.1408620706188621</v>
      </c>
      <c r="J7" s="131">
        <f>IFERROR('APPENDIX 13'!J24/'APPENDIX 13'!J$44*100,"")</f>
        <v>3.7660294362747475</v>
      </c>
      <c r="K7" s="131">
        <f>IFERROR('APPENDIX 13'!K24/'APPENDIX 13'!K$44*100,"")</f>
        <v>0</v>
      </c>
      <c r="L7" s="131">
        <f>IFERROR('APPENDIX 13'!L24/'APPENDIX 13'!L$44*100,"")</f>
        <v>10.272704504751418</v>
      </c>
      <c r="M7" s="131">
        <f>IFERROR('APPENDIX 13'!M24/'APPENDIX 13'!M$44*100,"")</f>
        <v>1.0754794683991546</v>
      </c>
      <c r="N7" s="131">
        <f>IFERROR('APPENDIX 13'!N24/'APPENDIX 13'!N$44*100,"")</f>
        <v>3.5526447259463052</v>
      </c>
      <c r="O7" s="131">
        <f>IFERROR('APPENDIX 13'!O24/'APPENDIX 13'!O$44*100,"")</f>
        <v>19.433806037782077</v>
      </c>
      <c r="P7" s="131">
        <f>IFERROR('APPENDIX 13'!P24/'APPENDIX 13'!P$44*100,"")</f>
        <v>7.2681879636151345</v>
      </c>
      <c r="Q7" s="132">
        <f>IFERROR('APPENDIX 13'!Q24/'APPENDIX 13'!Q$44*100,"")</f>
        <v>9.756968607490613</v>
      </c>
      <c r="R7" s="4"/>
    </row>
    <row r="8" spans="2:18" ht="25.5" customHeight="1" x14ac:dyDescent="0.3">
      <c r="B8" s="52" t="s">
        <v>21</v>
      </c>
      <c r="C8" s="131">
        <f>IFERROR('APPENDIX 13'!C13/'APPENDIX 13'!C$44*100,"")</f>
        <v>0</v>
      </c>
      <c r="D8" s="131">
        <f>IFERROR('APPENDIX 13'!D13/'APPENDIX 13'!D$44*100,"")</f>
        <v>14.647568095323491</v>
      </c>
      <c r="E8" s="131">
        <f>IFERROR('APPENDIX 13'!E13/'APPENDIX 13'!E$44*100,"")</f>
        <v>5.442624063243521</v>
      </c>
      <c r="F8" s="131">
        <f>IFERROR('APPENDIX 13'!F13/'APPENDIX 13'!F$44*100,"")</f>
        <v>4.1609851374002007</v>
      </c>
      <c r="G8" s="131">
        <f>IFERROR('APPENDIX 13'!G13/'APPENDIX 13'!G$44*100,"")</f>
        <v>1.9003618227385559</v>
      </c>
      <c r="H8" s="131">
        <f>IFERROR('APPENDIX 13'!H13/'APPENDIX 13'!H$44*100,"")</f>
        <v>3.0562189184510271</v>
      </c>
      <c r="I8" s="131">
        <f>IFERROR('APPENDIX 13'!I13/'APPENDIX 13'!I$44*100,"")</f>
        <v>9.3194400956271899</v>
      </c>
      <c r="J8" s="131">
        <f>IFERROR('APPENDIX 13'!J13/'APPENDIX 13'!J$44*100,"")</f>
        <v>11.510000790733004</v>
      </c>
      <c r="K8" s="131">
        <f>IFERROR('APPENDIX 13'!K13/'APPENDIX 13'!K$44*100,"")</f>
        <v>0</v>
      </c>
      <c r="L8" s="131">
        <f>IFERROR('APPENDIX 13'!L13/'APPENDIX 13'!L$44*100,"")</f>
        <v>9.1113830857996145</v>
      </c>
      <c r="M8" s="131">
        <f>IFERROR('APPENDIX 13'!M13/'APPENDIX 13'!M$44*100,"")</f>
        <v>14.586000254022993</v>
      </c>
      <c r="N8" s="131">
        <f>IFERROR('APPENDIX 13'!N13/'APPENDIX 13'!N$44*100,"")</f>
        <v>6.0720088146125475</v>
      </c>
      <c r="O8" s="131">
        <f>IFERROR('APPENDIX 13'!O13/'APPENDIX 13'!O$44*100,"")</f>
        <v>8.8174317858231905</v>
      </c>
      <c r="P8" s="131">
        <f>IFERROR('APPENDIX 13'!P13/'APPENDIX 13'!P$44*100,"")</f>
        <v>5.3449528997924762</v>
      </c>
      <c r="Q8" s="132">
        <f>IFERROR('APPENDIX 13'!Q13/'APPENDIX 13'!Q$44*100,"")</f>
        <v>8.2588175627754534</v>
      </c>
      <c r="R8" s="4"/>
    </row>
    <row r="9" spans="2:18" ht="25.5" customHeight="1" x14ac:dyDescent="0.3">
      <c r="B9" s="52" t="s">
        <v>20</v>
      </c>
      <c r="C9" s="131">
        <f>IFERROR('APPENDIX 13'!C11/'APPENDIX 13'!C$44*100,"")</f>
        <v>5.4649737058534278E-2</v>
      </c>
      <c r="D9" s="131">
        <f>IFERROR('APPENDIX 13'!D11/'APPENDIX 13'!D$44*100,"")</f>
        <v>4.8401976607487995</v>
      </c>
      <c r="E9" s="131">
        <f>IFERROR('APPENDIX 13'!E11/'APPENDIX 13'!E$44*100,"")</f>
        <v>4.7894922111906091</v>
      </c>
      <c r="F9" s="131">
        <f>IFERROR('APPENDIX 13'!F11/'APPENDIX 13'!F$44*100,"")</f>
        <v>7.8565606104138332</v>
      </c>
      <c r="G9" s="131">
        <f>IFERROR('APPENDIX 13'!G11/'APPENDIX 13'!G$44*100,"")</f>
        <v>5.333598694257967</v>
      </c>
      <c r="H9" s="131">
        <f>IFERROR('APPENDIX 13'!H11/'APPENDIX 13'!H$44*100,"")</f>
        <v>6.1606979816113432</v>
      </c>
      <c r="I9" s="131">
        <f>IFERROR('APPENDIX 13'!I11/'APPENDIX 13'!I$44*100,"")</f>
        <v>6.3415720199576313</v>
      </c>
      <c r="J9" s="131">
        <f>IFERROR('APPENDIX 13'!J11/'APPENDIX 13'!J$44*100,"")</f>
        <v>8.1825606312863517</v>
      </c>
      <c r="K9" s="131">
        <f>IFERROR('APPENDIX 13'!K11/'APPENDIX 13'!K$44*100,"")</f>
        <v>0</v>
      </c>
      <c r="L9" s="131">
        <f>IFERROR('APPENDIX 13'!L11/'APPENDIX 13'!L$44*100,"")</f>
        <v>5.6631430718123443</v>
      </c>
      <c r="M9" s="131">
        <f>IFERROR('APPENDIX 13'!M11/'APPENDIX 13'!M$44*100,"")</f>
        <v>5.4272012439428989</v>
      </c>
      <c r="N9" s="131">
        <f>IFERROR('APPENDIX 13'!N11/'APPENDIX 13'!N$44*100,"")</f>
        <v>9.2523045968751916</v>
      </c>
      <c r="O9" s="131">
        <f>IFERROR('APPENDIX 13'!O11/'APPENDIX 13'!O$44*100,"")</f>
        <v>8.6258544888690043</v>
      </c>
      <c r="P9" s="131">
        <f>IFERROR('APPENDIX 13'!P11/'APPENDIX 13'!P$44*100,"")</f>
        <v>12.309133451183877</v>
      </c>
      <c r="Q9" s="132">
        <f>IFERROR('APPENDIX 13'!Q11/'APPENDIX 13'!Q$44*100,"")</f>
        <v>7.3752116932172411</v>
      </c>
      <c r="R9" s="4"/>
    </row>
    <row r="10" spans="2:18" ht="25.5" customHeight="1" x14ac:dyDescent="0.3">
      <c r="B10" s="52" t="s">
        <v>43</v>
      </c>
      <c r="C10" s="131">
        <f>IFERROR('APPENDIX 13'!C42/'APPENDIX 13'!C$44*100,"")</f>
        <v>2.498749175959269</v>
      </c>
      <c r="D10" s="131">
        <f>IFERROR('APPENDIX 13'!D42/'APPENDIX 13'!D$44*100,"")</f>
        <v>2.7499153167154842</v>
      </c>
      <c r="E10" s="131">
        <f>IFERROR('APPENDIX 13'!E42/'APPENDIX 13'!E$44*100,"")</f>
        <v>9.1156425078566663</v>
      </c>
      <c r="F10" s="131">
        <f>IFERROR('APPENDIX 13'!F42/'APPENDIX 13'!F$44*100,"")</f>
        <v>5.2550207249085421</v>
      </c>
      <c r="G10" s="131">
        <f>IFERROR('APPENDIX 13'!G42/'APPENDIX 13'!G$44*100,"")</f>
        <v>3.3606956474745937</v>
      </c>
      <c r="H10" s="131">
        <f>IFERROR('APPENDIX 13'!H42/'APPENDIX 13'!H$44*100,"")</f>
        <v>5.3024500027272321</v>
      </c>
      <c r="I10" s="131">
        <f>IFERROR('APPENDIX 13'!I42/'APPENDIX 13'!I$44*100,"")</f>
        <v>4.6730409788528657</v>
      </c>
      <c r="J10" s="131">
        <f>IFERROR('APPENDIX 13'!J42/'APPENDIX 13'!J$44*100,"")</f>
        <v>4.407969875252455</v>
      </c>
      <c r="K10" s="131">
        <f>IFERROR('APPENDIX 13'!K42/'APPENDIX 13'!K$44*100,"")</f>
        <v>0</v>
      </c>
      <c r="L10" s="131">
        <f>IFERROR('APPENDIX 13'!L42/'APPENDIX 13'!L$44*100,"")</f>
        <v>2.624550493571054</v>
      </c>
      <c r="M10" s="131">
        <f>IFERROR('APPENDIX 13'!M42/'APPENDIX 13'!M$44*100,"")</f>
        <v>7.2525488898040553</v>
      </c>
      <c r="N10" s="131">
        <f>IFERROR('APPENDIX 13'!N42/'APPENDIX 13'!N$44*100,"")</f>
        <v>3.4263384455348649</v>
      </c>
      <c r="O10" s="131">
        <f>IFERROR('APPENDIX 13'!O42/'APPENDIX 13'!O$44*100,"")</f>
        <v>12.685792270976021</v>
      </c>
      <c r="P10" s="131">
        <f>IFERROR('APPENDIX 13'!P42/'APPENDIX 13'!P$44*100,"")</f>
        <v>2.2865423089751138</v>
      </c>
      <c r="Q10" s="132">
        <f>IFERROR('APPENDIX 13'!Q42/'APPENDIX 13'!Q$44*100,"")</f>
        <v>7.0836382153383548</v>
      </c>
      <c r="R10" s="4"/>
    </row>
    <row r="11" spans="2:18" ht="25.5" customHeight="1" x14ac:dyDescent="0.3">
      <c r="B11" s="52" t="s">
        <v>139</v>
      </c>
      <c r="C11" s="131">
        <f>IFERROR('APPENDIX 13'!C12/'APPENDIX 13'!C$44*100,"")</f>
        <v>0</v>
      </c>
      <c r="D11" s="131">
        <f>IFERROR('APPENDIX 13'!D12/'APPENDIX 13'!D$44*100,"")</f>
        <v>13.518142148365115</v>
      </c>
      <c r="E11" s="131">
        <f>IFERROR('APPENDIX 13'!E12/'APPENDIX 13'!E$44*100,"")</f>
        <v>7.5370991615313825</v>
      </c>
      <c r="F11" s="131">
        <f>IFERROR('APPENDIX 13'!F12/'APPENDIX 13'!F$44*100,"")</f>
        <v>4.5924226103183745</v>
      </c>
      <c r="G11" s="131">
        <f>IFERROR('APPENDIX 13'!G12/'APPENDIX 13'!G$44*100,"")</f>
        <v>4.1901910338839228</v>
      </c>
      <c r="H11" s="131">
        <f>IFERROR('APPENDIX 13'!H12/'APPENDIX 13'!H$44*100,"")</f>
        <v>11.025012272542941</v>
      </c>
      <c r="I11" s="131">
        <f>IFERROR('APPENDIX 13'!I12/'APPENDIX 13'!I$44*100,"")</f>
        <v>6.659264759654131</v>
      </c>
      <c r="J11" s="131">
        <f>IFERROR('APPENDIX 13'!J12/'APPENDIX 13'!J$44*100,"")</f>
        <v>6.4804335198657306</v>
      </c>
      <c r="K11" s="131">
        <f>IFERROR('APPENDIX 13'!K12/'APPENDIX 13'!K$44*100,"")</f>
        <v>0</v>
      </c>
      <c r="L11" s="131">
        <f>IFERROR('APPENDIX 13'!L12/'APPENDIX 13'!L$44*100,"")</f>
        <v>22.129514556683883</v>
      </c>
      <c r="M11" s="131">
        <f>IFERROR('APPENDIX 13'!M12/'APPENDIX 13'!M$44*100,"")</f>
        <v>5.9883611283239482</v>
      </c>
      <c r="N11" s="131">
        <f>IFERROR('APPENDIX 13'!N12/'APPENDIX 13'!N$44*100,"")</f>
        <v>3.7395856858357113</v>
      </c>
      <c r="O11" s="131">
        <f>IFERROR('APPENDIX 13'!O12/'APPENDIX 13'!O$44*100,"")</f>
        <v>4.8808014434970408</v>
      </c>
      <c r="P11" s="131">
        <f>IFERROR('APPENDIX 13'!P12/'APPENDIX 13'!P$44*100,"")</f>
        <v>18.255920917211611</v>
      </c>
      <c r="Q11" s="132">
        <f>IFERROR('APPENDIX 13'!Q12/'APPENDIX 13'!Q$44*100,"")</f>
        <v>6.3894007169885416</v>
      </c>
      <c r="R11" s="4"/>
    </row>
    <row r="12" spans="2:18" ht="25.5" customHeight="1" x14ac:dyDescent="0.3">
      <c r="B12" s="52" t="s">
        <v>26</v>
      </c>
      <c r="C12" s="131">
        <f>IFERROR('APPENDIX 13'!C18/'APPENDIX 13'!C$44*100,"")</f>
        <v>11.243995507770141</v>
      </c>
      <c r="D12" s="131">
        <f>IFERROR('APPENDIX 13'!D18/'APPENDIX 13'!D$44*100,"")</f>
        <v>10.780182118875405</v>
      </c>
      <c r="E12" s="131">
        <f>IFERROR('APPENDIX 13'!E18/'APPENDIX 13'!E$44*100,"")</f>
        <v>7.4411439137865951</v>
      </c>
      <c r="F12" s="131">
        <f>IFERROR('APPENDIX 13'!F18/'APPENDIX 13'!F$44*100,"")</f>
        <v>10.49062208417055</v>
      </c>
      <c r="G12" s="131">
        <f>IFERROR('APPENDIX 13'!G18/'APPENDIX 13'!G$44*100,"")</f>
        <v>3.0721416237490407</v>
      </c>
      <c r="H12" s="131">
        <f>IFERROR('APPENDIX 13'!H18/'APPENDIX 13'!H$44*100,"")</f>
        <v>8.1341466017506452</v>
      </c>
      <c r="I12" s="131">
        <f>IFERROR('APPENDIX 13'!I18/'APPENDIX 13'!I$44*100,"")</f>
        <v>3.6916781913219241</v>
      </c>
      <c r="J12" s="131">
        <f>IFERROR('APPENDIX 13'!J18/'APPENDIX 13'!J$44*100,"")</f>
        <v>3.9060823222421304</v>
      </c>
      <c r="K12" s="131">
        <f>IFERROR('APPENDIX 13'!K18/'APPENDIX 13'!K$44*100,"")</f>
        <v>3.019788645790269</v>
      </c>
      <c r="L12" s="131">
        <f>IFERROR('APPENDIX 13'!L18/'APPENDIX 13'!L$44*100,"")</f>
        <v>2.8512765746310622</v>
      </c>
      <c r="M12" s="131">
        <f>IFERROR('APPENDIX 13'!M18/'APPENDIX 13'!M$44*100,"")</f>
        <v>8.8144439013313125</v>
      </c>
      <c r="N12" s="131">
        <f>IFERROR('APPENDIX 13'!N18/'APPENDIX 13'!N$44*100,"")</f>
        <v>9.3103660664791512</v>
      </c>
      <c r="O12" s="131">
        <f>IFERROR('APPENDIX 13'!O18/'APPENDIX 13'!O$44*100,"")</f>
        <v>4.0443104330916917</v>
      </c>
      <c r="P12" s="131">
        <f>IFERROR('APPENDIX 13'!P18/'APPENDIX 13'!P$44*100,"")</f>
        <v>4.1479237141615259</v>
      </c>
      <c r="Q12" s="132">
        <f>IFERROR('APPENDIX 13'!Q18/'APPENDIX 13'!Q$44*100,"")</f>
        <v>5.2920952524755744</v>
      </c>
      <c r="R12" s="4"/>
    </row>
    <row r="13" spans="2:18" ht="25.5" customHeight="1" x14ac:dyDescent="0.3">
      <c r="B13" s="52" t="s">
        <v>29</v>
      </c>
      <c r="C13" s="131">
        <f>IFERROR('APPENDIX 13'!C21/'APPENDIX 13'!C$44*100,"")</f>
        <v>67.951526005329683</v>
      </c>
      <c r="D13" s="131">
        <f>IFERROR('APPENDIX 13'!D21/'APPENDIX 13'!D$44*100,"")</f>
        <v>6.5565783967959828</v>
      </c>
      <c r="E13" s="131">
        <f>IFERROR('APPENDIX 13'!E21/'APPENDIX 13'!E$44*100,"")</f>
        <v>7.2546408410981105</v>
      </c>
      <c r="F13" s="131">
        <f>IFERROR('APPENDIX 13'!F21/'APPENDIX 13'!F$44*100,"")</f>
        <v>8.2933793533304456</v>
      </c>
      <c r="G13" s="131">
        <f>IFERROR('APPENDIX 13'!G21/'APPENDIX 13'!G$44*100,"")</f>
        <v>5.6418469328209024</v>
      </c>
      <c r="H13" s="131">
        <f>IFERROR('APPENDIX 13'!H21/'APPENDIX 13'!H$44*100,"")</f>
        <v>5.07342182212283</v>
      </c>
      <c r="I13" s="131">
        <f>IFERROR('APPENDIX 13'!I21/'APPENDIX 13'!I$44*100,"")</f>
        <v>5.4298282954920216</v>
      </c>
      <c r="J13" s="131">
        <f>IFERROR('APPENDIX 13'!J21/'APPENDIX 13'!J$44*100,"")</f>
        <v>3.2384281971822553</v>
      </c>
      <c r="K13" s="131">
        <f>IFERROR('APPENDIX 13'!K21/'APPENDIX 13'!K$44*100,"")</f>
        <v>0</v>
      </c>
      <c r="L13" s="131">
        <f>IFERROR('APPENDIX 13'!L21/'APPENDIX 13'!L$44*100,"")</f>
        <v>6.7037770353603854</v>
      </c>
      <c r="M13" s="131">
        <f>IFERROR('APPENDIX 13'!M21/'APPENDIX 13'!M$44*100,"")</f>
        <v>6.0896239305054678</v>
      </c>
      <c r="N13" s="131">
        <f>IFERROR('APPENDIX 13'!N21/'APPENDIX 13'!N$44*100,"")</f>
        <v>7.5318947995154701</v>
      </c>
      <c r="O13" s="131">
        <f>IFERROR('APPENDIX 13'!O21/'APPENDIX 13'!O$44*100,"")</f>
        <v>0.33844653751660991</v>
      </c>
      <c r="P13" s="131">
        <f>IFERROR('APPENDIX 13'!P21/'APPENDIX 13'!P$44*100,"")</f>
        <v>3.1105597117650152</v>
      </c>
      <c r="Q13" s="132">
        <f>IFERROR('APPENDIX 13'!Q21/'APPENDIX 13'!Q$44*100,"")</f>
        <v>4.4578625009669022</v>
      </c>
      <c r="R13" s="4"/>
    </row>
    <row r="14" spans="2:18" ht="25.5" customHeight="1" x14ac:dyDescent="0.3">
      <c r="B14" s="52" t="s">
        <v>17</v>
      </c>
      <c r="C14" s="131">
        <f>IFERROR('APPENDIX 13'!C7/'APPENDIX 13'!C$44*100,"")</f>
        <v>0</v>
      </c>
      <c r="D14" s="131">
        <f>IFERROR('APPENDIX 13'!D7/'APPENDIX 13'!D$44*100,"")</f>
        <v>8.9166517225576346E-3</v>
      </c>
      <c r="E14" s="131">
        <f>IFERROR('APPENDIX 13'!E7/'APPENDIX 13'!E$44*100,"")</f>
        <v>9.3940717681636393E-2</v>
      </c>
      <c r="F14" s="131">
        <f>IFERROR('APPENDIX 13'!F7/'APPENDIX 13'!F$44*100,"")</f>
        <v>9.4164426030622389E-2</v>
      </c>
      <c r="G14" s="131">
        <f>IFERROR('APPENDIX 13'!G7/'APPENDIX 13'!G$44*100,"")</f>
        <v>0.15713800967874528</v>
      </c>
      <c r="H14" s="131">
        <f>IFERROR('APPENDIX 13'!H7/'APPENDIX 13'!H$44*100,"")</f>
        <v>4.4465735297256406E-3</v>
      </c>
      <c r="I14" s="131">
        <f>IFERROR('APPENDIX 13'!I7/'APPENDIX 13'!I$44*100,"")</f>
        <v>0</v>
      </c>
      <c r="J14" s="131">
        <f>IFERROR('APPENDIX 13'!J7/'APPENDIX 13'!J$44*100,"")</f>
        <v>0</v>
      </c>
      <c r="K14" s="131">
        <f>IFERROR('APPENDIX 13'!K7/'APPENDIX 13'!K$44*100,"")</f>
        <v>0</v>
      </c>
      <c r="L14" s="131">
        <f>IFERROR('APPENDIX 13'!L7/'APPENDIX 13'!L$44*100,"")</f>
        <v>0.76665359297990276</v>
      </c>
      <c r="M14" s="131">
        <f>IFERROR('APPENDIX 13'!M7/'APPENDIX 13'!M$44*100,"")</f>
        <v>7.3666667949611075E-2</v>
      </c>
      <c r="N14" s="131">
        <f>IFERROR('APPENDIX 13'!N7/'APPENDIX 13'!N$44*100,"")</f>
        <v>1.8002614271733701</v>
      </c>
      <c r="O14" s="131">
        <f>IFERROR('APPENDIX 13'!O7/'APPENDIX 13'!O$44*100,"")</f>
        <v>12.71206439532272</v>
      </c>
      <c r="P14" s="131">
        <f>IFERROR('APPENDIX 13'!P7/'APPENDIX 13'!P$44*100,"")</f>
        <v>0.37903881151080754</v>
      </c>
      <c r="Q14" s="132">
        <f>IFERROR('APPENDIX 13'!Q7/'APPENDIX 13'!Q$44*100,"")</f>
        <v>4.390632244706083</v>
      </c>
      <c r="R14" s="4"/>
    </row>
    <row r="15" spans="2:18" ht="25.5" customHeight="1" x14ac:dyDescent="0.3">
      <c r="B15" s="52" t="s">
        <v>28</v>
      </c>
      <c r="C15" s="131">
        <f>IFERROR('APPENDIX 13'!C20/'APPENDIX 13'!C$44*100,"")</f>
        <v>1.9405488164949871</v>
      </c>
      <c r="D15" s="131">
        <f>IFERROR('APPENDIX 13'!D20/'APPENDIX 13'!D$44*100,"")</f>
        <v>3.5637216809133845</v>
      </c>
      <c r="E15" s="131">
        <f>IFERROR('APPENDIX 13'!E20/'APPENDIX 13'!E$44*100,"")</f>
        <v>11.066873915864742</v>
      </c>
      <c r="F15" s="131">
        <f>IFERROR('APPENDIX 13'!F20/'APPENDIX 13'!F$44*100,"")</f>
        <v>4.6201244523972855</v>
      </c>
      <c r="G15" s="131">
        <f>IFERROR('APPENDIX 13'!G20/'APPENDIX 13'!G$44*100,"")</f>
        <v>7.0459561125594528</v>
      </c>
      <c r="H15" s="131">
        <f>IFERROR('APPENDIX 13'!H20/'APPENDIX 13'!H$44*100,"")</f>
        <v>1.4964202118703356</v>
      </c>
      <c r="I15" s="131">
        <f>IFERROR('APPENDIX 13'!I20/'APPENDIX 13'!I$44*100,"")</f>
        <v>3.539673651782107</v>
      </c>
      <c r="J15" s="131">
        <f>IFERROR('APPENDIX 13'!J20/'APPENDIX 13'!J$44*100,"")</f>
        <v>3.2357329668877082</v>
      </c>
      <c r="K15" s="131">
        <f>IFERROR('APPENDIX 13'!K20/'APPENDIX 13'!K$44*100,"")</f>
        <v>1.1866901068121505</v>
      </c>
      <c r="L15" s="131">
        <f>IFERROR('APPENDIX 13'!L20/'APPENDIX 13'!L$44*100,"")</f>
        <v>6.1793016761096489</v>
      </c>
      <c r="M15" s="131">
        <f>IFERROR('APPENDIX 13'!M20/'APPENDIX 13'!M$44*100,"")</f>
        <v>3.2284782868073543</v>
      </c>
      <c r="N15" s="131">
        <f>IFERROR('APPENDIX 13'!N20/'APPENDIX 13'!N$44*100,"")</f>
        <v>5.3237796073117485</v>
      </c>
      <c r="O15" s="131">
        <f>IFERROR('APPENDIX 13'!O20/'APPENDIX 13'!O$44*100,"")</f>
        <v>3.9136621924765351</v>
      </c>
      <c r="P15" s="131">
        <f>IFERROR('APPENDIX 13'!P20/'APPENDIX 13'!P$44*100,"")</f>
        <v>8.0418439234526495</v>
      </c>
      <c r="Q15" s="132">
        <f>IFERROR('APPENDIX 13'!Q20/'APPENDIX 13'!Q$44*100,"")</f>
        <v>4.0418422558113027</v>
      </c>
      <c r="R15" s="4"/>
    </row>
    <row r="16" spans="2:18" ht="25.5" customHeight="1" x14ac:dyDescent="0.3">
      <c r="B16" s="52" t="s">
        <v>142</v>
      </c>
      <c r="C16" s="131">
        <f>IFERROR('APPENDIX 13'!C34/'APPENDIX 13'!C$44*100,"")</f>
        <v>0</v>
      </c>
      <c r="D16" s="131">
        <f>IFERROR('APPENDIX 13'!D34/'APPENDIX 13'!D$44*100,"")</f>
        <v>0.20916771275429893</v>
      </c>
      <c r="E16" s="131">
        <f>IFERROR('APPENDIX 13'!E34/'APPENDIX 13'!E$44*100,"")</f>
        <v>0.26072260133086217</v>
      </c>
      <c r="F16" s="131">
        <f>IFERROR('APPENDIX 13'!F34/'APPENDIX 13'!F$44*100,"")</f>
        <v>0.40439074196950742</v>
      </c>
      <c r="G16" s="131">
        <f>IFERROR('APPENDIX 13'!G34/'APPENDIX 13'!G$44*100,"")</f>
        <v>1.1324952985907986</v>
      </c>
      <c r="H16" s="131">
        <f>IFERROR('APPENDIX 13'!H34/'APPENDIX 13'!H$44*100,"")</f>
        <v>0.87105411064972138</v>
      </c>
      <c r="I16" s="131">
        <f>IFERROR('APPENDIX 13'!I34/'APPENDIX 13'!I$44*100,"")</f>
        <v>1.7734641216670053</v>
      </c>
      <c r="J16" s="131">
        <f>IFERROR('APPENDIX 13'!J34/'APPENDIX 13'!J$44*100,"")</f>
        <v>1.7519888718697425</v>
      </c>
      <c r="K16" s="131">
        <f>IFERROR('APPENDIX 13'!K34/'APPENDIX 13'!K$44*100,"")</f>
        <v>2.477760747244131</v>
      </c>
      <c r="L16" s="131">
        <f>IFERROR('APPENDIX 13'!L34/'APPENDIX 13'!L$44*100,"")</f>
        <v>2.4626100434266918</v>
      </c>
      <c r="M16" s="131">
        <f>IFERROR('APPENDIX 13'!M34/'APPENDIX 13'!M$44*100,"")</f>
        <v>0.25517764289755562</v>
      </c>
      <c r="N16" s="131">
        <f>IFERROR('APPENDIX 13'!N34/'APPENDIX 13'!N$44*100,"")</f>
        <v>0.74746271925322161</v>
      </c>
      <c r="O16" s="131">
        <f>IFERROR('APPENDIX 13'!O34/'APPENDIX 13'!O$44*100,"")</f>
        <v>9.2268666923669755</v>
      </c>
      <c r="P16" s="131">
        <f>IFERROR('APPENDIX 13'!P34/'APPENDIX 13'!P$44*100,"")</f>
        <v>0.7099635466918508</v>
      </c>
      <c r="Q16" s="132">
        <f>IFERROR('APPENDIX 13'!Q34/'APPENDIX 13'!Q$44*100,"")</f>
        <v>3.9284608618867365</v>
      </c>
      <c r="R16" s="4"/>
    </row>
    <row r="17" spans="2:18" ht="25.5" customHeight="1" x14ac:dyDescent="0.3">
      <c r="B17" s="52" t="s">
        <v>27</v>
      </c>
      <c r="C17" s="131">
        <f>IFERROR('APPENDIX 13'!C19/'APPENDIX 13'!C$44*100,"")</f>
        <v>0</v>
      </c>
      <c r="D17" s="131">
        <f>IFERROR('APPENDIX 13'!D19/'APPENDIX 13'!D$44*100,"")</f>
        <v>4.1065415346603702</v>
      </c>
      <c r="E17" s="131">
        <f>IFERROR('APPENDIX 13'!E19/'APPENDIX 13'!E$44*100,"")</f>
        <v>3.3507996624071721</v>
      </c>
      <c r="F17" s="131">
        <f>IFERROR('APPENDIX 13'!F19/'APPENDIX 13'!F$44*100,"")</f>
        <v>3.274713365483692</v>
      </c>
      <c r="G17" s="131">
        <f>IFERROR('APPENDIX 13'!G19/'APPENDIX 13'!G$44*100,"")</f>
        <v>2.0238274017718556</v>
      </c>
      <c r="H17" s="131">
        <f>IFERROR('APPENDIX 13'!H19/'APPENDIX 13'!H$44*100,"")</f>
        <v>5.8419083033535459</v>
      </c>
      <c r="I17" s="131">
        <f>IFERROR('APPENDIX 13'!I19/'APPENDIX 13'!I$44*100,"")</f>
        <v>5.661074655167166</v>
      </c>
      <c r="J17" s="131">
        <f>IFERROR('APPENDIX 13'!J19/'APPENDIX 13'!J$44*100,"")</f>
        <v>7.7001738621718676</v>
      </c>
      <c r="K17" s="131">
        <f>IFERROR('APPENDIX 13'!K19/'APPENDIX 13'!K$44*100,"")</f>
        <v>0</v>
      </c>
      <c r="L17" s="131">
        <f>IFERROR('APPENDIX 13'!L19/'APPENDIX 13'!L$44*100,"")</f>
        <v>0.53718676312842295</v>
      </c>
      <c r="M17" s="131">
        <f>IFERROR('APPENDIX 13'!M19/'APPENDIX 13'!M$44*100,"")</f>
        <v>5.2738637282107934</v>
      </c>
      <c r="N17" s="131">
        <f>IFERROR('APPENDIX 13'!N19/'APPENDIX 13'!N$44*100,"")</f>
        <v>5.7085018580491509</v>
      </c>
      <c r="O17" s="131">
        <f>IFERROR('APPENDIX 13'!O19/'APPENDIX 13'!O$44*100,"")</f>
        <v>0</v>
      </c>
      <c r="P17" s="131">
        <f>IFERROR('APPENDIX 13'!P19/'APPENDIX 13'!P$44*100,"")</f>
        <v>4.3841525921075553</v>
      </c>
      <c r="Q17" s="132">
        <f>IFERROR('APPENDIX 13'!Q19/'APPENDIX 13'!Q$44*100,"")</f>
        <v>3.2318708933699902</v>
      </c>
      <c r="R17" s="4"/>
    </row>
    <row r="18" spans="2:18" ht="25.5" customHeight="1" x14ac:dyDescent="0.3">
      <c r="B18" s="52" t="s">
        <v>19</v>
      </c>
      <c r="C18" s="131">
        <f>IFERROR('APPENDIX 13'!C9/'APPENDIX 13'!C$44*100,"")</f>
        <v>2.9708413053234644</v>
      </c>
      <c r="D18" s="131">
        <f>IFERROR('APPENDIX 13'!D9/'APPENDIX 13'!D$44*100,"")</f>
        <v>1.9952378105883992</v>
      </c>
      <c r="E18" s="131">
        <f>IFERROR('APPENDIX 13'!E9/'APPENDIX 13'!E$44*100,"")</f>
        <v>5.3323550492605616</v>
      </c>
      <c r="F18" s="131">
        <f>IFERROR('APPENDIX 13'!F9/'APPENDIX 13'!F$44*100,"")</f>
        <v>6.7807277535958583</v>
      </c>
      <c r="G18" s="131">
        <f>IFERROR('APPENDIX 13'!G9/'APPENDIX 13'!G$44*100,"")</f>
        <v>31.684562073930735</v>
      </c>
      <c r="H18" s="131">
        <f>IFERROR('APPENDIX 13'!H9/'APPENDIX 13'!H$44*100,"")</f>
        <v>1.3408494259770012</v>
      </c>
      <c r="I18" s="131">
        <f>IFERROR('APPENDIX 13'!I9/'APPENDIX 13'!I$44*100,"")</f>
        <v>4.249464556942498</v>
      </c>
      <c r="J18" s="131">
        <f>IFERROR('APPENDIX 13'!J9/'APPENDIX 13'!J$44*100,"")</f>
        <v>0.94154699480831272</v>
      </c>
      <c r="K18" s="131">
        <f>IFERROR('APPENDIX 13'!K9/'APPENDIX 13'!K$44*100,"")</f>
        <v>0</v>
      </c>
      <c r="L18" s="131">
        <f>IFERROR('APPENDIX 13'!L9/'APPENDIX 13'!L$44*100,"")</f>
        <v>11.004484432074321</v>
      </c>
      <c r="M18" s="131">
        <f>IFERROR('APPENDIX 13'!M9/'APPENDIX 13'!M$44*100,"")</f>
        <v>10.755333520643218</v>
      </c>
      <c r="N18" s="131">
        <f>IFERROR('APPENDIX 13'!N9/'APPENDIX 13'!N$44*100,"")</f>
        <v>7.5553821832590795E-2</v>
      </c>
      <c r="O18" s="131">
        <f>IFERROR('APPENDIX 13'!O9/'APPENDIX 13'!O$44*100,"")</f>
        <v>0</v>
      </c>
      <c r="P18" s="131">
        <f>IFERROR('APPENDIX 13'!P9/'APPENDIX 13'!P$44*100,"")</f>
        <v>0</v>
      </c>
      <c r="Q18" s="132">
        <f>IFERROR('APPENDIX 13'!Q9/'APPENDIX 13'!Q$44*100,"")</f>
        <v>3.1559975686029529</v>
      </c>
      <c r="R18" s="4"/>
    </row>
    <row r="19" spans="2:18" ht="25.5" customHeight="1" x14ac:dyDescent="0.3">
      <c r="B19" s="52" t="s">
        <v>25</v>
      </c>
      <c r="C19" s="131">
        <f>IFERROR('APPENDIX 13'!C17/'APPENDIX 13'!C$44*100,"")</f>
        <v>0</v>
      </c>
      <c r="D19" s="131">
        <f>IFERROR('APPENDIX 13'!D17/'APPENDIX 13'!D$44*100,"")</f>
        <v>2.7763165760057387</v>
      </c>
      <c r="E19" s="131">
        <f>IFERROR('APPENDIX 13'!E17/'APPENDIX 13'!E$44*100,"")</f>
        <v>1.8042767412961698</v>
      </c>
      <c r="F19" s="131">
        <f>IFERROR('APPENDIX 13'!F17/'APPENDIX 13'!F$44*100,"")</f>
        <v>2.647397664622408</v>
      </c>
      <c r="G19" s="131">
        <f>IFERROR('APPENDIX 13'!G17/'APPENDIX 13'!G$44*100,"")</f>
        <v>0.8048126633281768</v>
      </c>
      <c r="H19" s="131">
        <f>IFERROR('APPENDIX 13'!H17/'APPENDIX 13'!H$44*100,"")</f>
        <v>2.3151826178104833</v>
      </c>
      <c r="I19" s="131">
        <f>IFERROR('APPENDIX 13'!I17/'APPENDIX 13'!I$44*100,"")</f>
        <v>2.6656621419973723</v>
      </c>
      <c r="J19" s="131">
        <f>IFERROR('APPENDIX 13'!J17/'APPENDIX 13'!J$44*100,"")</f>
        <v>3.382424839242395</v>
      </c>
      <c r="K19" s="131">
        <f>IFERROR('APPENDIX 13'!K17/'APPENDIX 13'!K$44*100,"")</f>
        <v>0</v>
      </c>
      <c r="L19" s="131">
        <f>IFERROR('APPENDIX 13'!L17/'APPENDIX 13'!L$44*100,"")</f>
        <v>3.0572580225970012</v>
      </c>
      <c r="M19" s="131">
        <f>IFERROR('APPENDIX 13'!M17/'APPENDIX 13'!M$44*100,"")</f>
        <v>1.7603408526705129</v>
      </c>
      <c r="N19" s="131">
        <f>IFERROR('APPENDIX 13'!N17/'APPENDIX 13'!N$44*100,"")</f>
        <v>1.4724782885416881</v>
      </c>
      <c r="O19" s="131">
        <f>IFERROR('APPENDIX 13'!O17/'APPENDIX 13'!O$44*100,"")</f>
        <v>3.9918767262959691</v>
      </c>
      <c r="P19" s="131">
        <f>IFERROR('APPENDIX 13'!P17/'APPENDIX 13'!P$44*100,"")</f>
        <v>1.7060066491406118</v>
      </c>
      <c r="Q19" s="132">
        <f>IFERROR('APPENDIX 13'!Q17/'APPENDIX 13'!Q$44*100,"")</f>
        <v>2.917572389361637</v>
      </c>
      <c r="R19" s="4"/>
    </row>
    <row r="20" spans="2:18" ht="25.5" customHeight="1" x14ac:dyDescent="0.3">
      <c r="B20" s="52" t="s">
        <v>35</v>
      </c>
      <c r="C20" s="131">
        <f>IFERROR('APPENDIX 13'!C27/'APPENDIX 13'!C$44*100,"")</f>
        <v>0</v>
      </c>
      <c r="D20" s="131">
        <f>IFERROR('APPENDIX 13'!D27/'APPENDIX 13'!D$44*100,"")</f>
        <v>1.5743618865443243</v>
      </c>
      <c r="E20" s="131">
        <f>IFERROR('APPENDIX 13'!E27/'APPENDIX 13'!E$44*100,"")</f>
        <v>0.84175548270260869</v>
      </c>
      <c r="F20" s="131">
        <f>IFERROR('APPENDIX 13'!F27/'APPENDIX 13'!F$44*100,"")</f>
        <v>0.49105258577042477</v>
      </c>
      <c r="G20" s="131">
        <f>IFERROR('APPENDIX 13'!G27/'APPENDIX 13'!G$44*100,"")</f>
        <v>3.0802999132727056</v>
      </c>
      <c r="H20" s="131">
        <f>IFERROR('APPENDIX 13'!H27/'APPENDIX 13'!H$44*100,"")</f>
        <v>2.0457202619091097</v>
      </c>
      <c r="I20" s="131">
        <f>IFERROR('APPENDIX 13'!I27/'APPENDIX 13'!I$44*100,"")</f>
        <v>2.4183806334092286</v>
      </c>
      <c r="J20" s="131">
        <f>IFERROR('APPENDIX 13'!J27/'APPENDIX 13'!J$44*100,"")</f>
        <v>4.309871419678867</v>
      </c>
      <c r="K20" s="131">
        <f>IFERROR('APPENDIX 13'!K27/'APPENDIX 13'!K$44*100,"")</f>
        <v>2.2295350198654798</v>
      </c>
      <c r="L20" s="131">
        <f>IFERROR('APPENDIX 13'!L27/'APPENDIX 13'!L$44*100,"")</f>
        <v>0.90610100131839466</v>
      </c>
      <c r="M20" s="131">
        <f>IFERROR('APPENDIX 13'!M27/'APPENDIX 13'!M$44*100,"")</f>
        <v>0.44596430592066016</v>
      </c>
      <c r="N20" s="131">
        <f>IFERROR('APPENDIX 13'!N27/'APPENDIX 13'!N$44*100,"")</f>
        <v>1.0482545287809417</v>
      </c>
      <c r="O20" s="131">
        <f>IFERROR('APPENDIX 13'!O27/'APPENDIX 13'!O$44*100,"")</f>
        <v>4.2580206744464144</v>
      </c>
      <c r="P20" s="131">
        <f>IFERROR('APPENDIX 13'!P27/'APPENDIX 13'!P$44*100,"")</f>
        <v>3.4774423129080057</v>
      </c>
      <c r="Q20" s="132">
        <f>IFERROR('APPENDIX 13'!Q27/'APPENDIX 13'!Q$44*100,"")</f>
        <v>2.9002136790553434</v>
      </c>
      <c r="R20" s="4"/>
    </row>
    <row r="21" spans="2:18" ht="25.5" customHeight="1" x14ac:dyDescent="0.3">
      <c r="B21" s="52" t="s">
        <v>33</v>
      </c>
      <c r="C21" s="131">
        <f>IFERROR('APPENDIX 13'!C25/'APPENDIX 13'!C$44*100,"")</f>
        <v>0</v>
      </c>
      <c r="D21" s="131">
        <f>IFERROR('APPENDIX 13'!D25/'APPENDIX 13'!D$44*100,"")</f>
        <v>3.8506983880287726</v>
      </c>
      <c r="E21" s="131">
        <f>IFERROR('APPENDIX 13'!E25/'APPENDIX 13'!E$44*100,"")</f>
        <v>3.6185201050100297</v>
      </c>
      <c r="F21" s="131">
        <f>IFERROR('APPENDIX 13'!F25/'APPENDIX 13'!F$44*100,"")</f>
        <v>6.2483407750838156</v>
      </c>
      <c r="G21" s="131">
        <f>IFERROR('APPENDIX 13'!G25/'APPENDIX 13'!G$44*100,"")</f>
        <v>2.2683682329716492</v>
      </c>
      <c r="H21" s="131">
        <f>IFERROR('APPENDIX 13'!H25/'APPENDIX 13'!H$44*100,"")</f>
        <v>8.4164150894176295</v>
      </c>
      <c r="I21" s="131">
        <f>IFERROR('APPENDIX 13'!I25/'APPENDIX 13'!I$44*100,"")</f>
        <v>1.7085980668598166</v>
      </c>
      <c r="J21" s="131">
        <f>IFERROR('APPENDIX 13'!J25/'APPENDIX 13'!J$44*100,"")</f>
        <v>3.710995211804474</v>
      </c>
      <c r="K21" s="131">
        <f>IFERROR('APPENDIX 13'!K25/'APPENDIX 13'!K$44*100,"")</f>
        <v>0</v>
      </c>
      <c r="L21" s="131">
        <f>IFERROR('APPENDIX 13'!L25/'APPENDIX 13'!L$44*100,"")</f>
        <v>1.4573695427202404</v>
      </c>
      <c r="M21" s="131">
        <f>IFERROR('APPENDIX 13'!M25/'APPENDIX 13'!M$44*100,"")</f>
        <v>5.92847328332416</v>
      </c>
      <c r="N21" s="131">
        <f>IFERROR('APPENDIX 13'!N25/'APPENDIX 13'!N$44*100,"")</f>
        <v>7.408654471294339</v>
      </c>
      <c r="O21" s="131">
        <f>IFERROR('APPENDIX 13'!O25/'APPENDIX 13'!O$44*100,"")</f>
        <v>0.28982038497403168</v>
      </c>
      <c r="P21" s="131">
        <f>IFERROR('APPENDIX 13'!P25/'APPENDIX 13'!P$44*100,"")</f>
        <v>0.47133407258074816</v>
      </c>
      <c r="Q21" s="132">
        <f>IFERROR('APPENDIX 13'!Q25/'APPENDIX 13'!Q$44*100,"")</f>
        <v>2.4819710479387824</v>
      </c>
      <c r="R21" s="4"/>
    </row>
    <row r="22" spans="2:18" ht="25.5" customHeight="1" x14ac:dyDescent="0.3">
      <c r="B22" s="52" t="s">
        <v>37</v>
      </c>
      <c r="C22" s="131">
        <f>IFERROR('APPENDIX 13'!C31/'APPENDIX 13'!C$44*100,"")</f>
        <v>0</v>
      </c>
      <c r="D22" s="131">
        <f>IFERROR('APPENDIX 13'!D31/'APPENDIX 13'!D$44*100,"")</f>
        <v>3.8143842030804795</v>
      </c>
      <c r="E22" s="131">
        <f>IFERROR('APPENDIX 13'!E31/'APPENDIX 13'!E$44*100,"")</f>
        <v>4.2104738598820122</v>
      </c>
      <c r="F22" s="131">
        <f>IFERROR('APPENDIX 13'!F31/'APPENDIX 13'!F$44*100,"")</f>
        <v>3.6285201694678908</v>
      </c>
      <c r="G22" s="131">
        <f>IFERROR('APPENDIX 13'!G31/'APPENDIX 13'!G$44*100,"")</f>
        <v>0.41409814786042365</v>
      </c>
      <c r="H22" s="131">
        <f>IFERROR('APPENDIX 13'!H31/'APPENDIX 13'!H$44*100,"")</f>
        <v>5.6261605556912588</v>
      </c>
      <c r="I22" s="131">
        <f>IFERROR('APPENDIX 13'!I31/'APPENDIX 13'!I$44*100,"")</f>
        <v>3.6194658202420613</v>
      </c>
      <c r="J22" s="131">
        <f>IFERROR('APPENDIX 13'!J31/'APPENDIX 13'!J$44*100,"")</f>
        <v>4.6958442521538561</v>
      </c>
      <c r="K22" s="131">
        <f>IFERROR('APPENDIX 13'!K31/'APPENDIX 13'!K$44*100,"")</f>
        <v>0</v>
      </c>
      <c r="L22" s="131">
        <f>IFERROR('APPENDIX 13'!L31/'APPENDIX 13'!L$44*100,"")</f>
        <v>1.4490055334773015</v>
      </c>
      <c r="M22" s="131">
        <f>IFERROR('APPENDIX 13'!M31/'APPENDIX 13'!M$44*100,"")</f>
        <v>3.0028596830870722</v>
      </c>
      <c r="N22" s="131">
        <f>IFERROR('APPENDIX 13'!N31/'APPENDIX 13'!N$44*100,"")</f>
        <v>5.4916952388773685</v>
      </c>
      <c r="O22" s="131">
        <f>IFERROR('APPENDIX 13'!O31/'APPENDIX 13'!O$44*100,"")</f>
        <v>0</v>
      </c>
      <c r="P22" s="131">
        <f>IFERROR('APPENDIX 13'!P31/'APPENDIX 13'!P$44*100,"")</f>
        <v>1.1066237555845784</v>
      </c>
      <c r="Q22" s="132">
        <f>IFERROR('APPENDIX 13'!Q31/'APPENDIX 13'!Q$44*100,"")</f>
        <v>2.3150908126742387</v>
      </c>
      <c r="R22" s="4"/>
    </row>
    <row r="23" spans="2:18" ht="25.5" customHeight="1" x14ac:dyDescent="0.3">
      <c r="B23" s="52" t="s">
        <v>36</v>
      </c>
      <c r="C23" s="131">
        <f>IFERROR('APPENDIX 13'!C28/'APPENDIX 13'!C$44*100,"")</f>
        <v>2.4706190559016346</v>
      </c>
      <c r="D23" s="131">
        <f>IFERROR('APPENDIX 13'!D28/'APPENDIX 13'!D$44*100,"")</f>
        <v>7.2098352162910722</v>
      </c>
      <c r="E23" s="131">
        <f>IFERROR('APPENDIX 13'!E28/'APPENDIX 13'!E$44*100,"")</f>
        <v>4.4109726151144892</v>
      </c>
      <c r="F23" s="131">
        <f>IFERROR('APPENDIX 13'!F28/'APPENDIX 13'!F$44*100,"")</f>
        <v>5.3964155438529833</v>
      </c>
      <c r="G23" s="131">
        <f>IFERROR('APPENDIX 13'!G28/'APPENDIX 13'!G$44*100,"")</f>
        <v>1.1289098082905891</v>
      </c>
      <c r="H23" s="131">
        <f>IFERROR('APPENDIX 13'!H28/'APPENDIX 13'!H$44*100,"")</f>
        <v>5.6129394103962076</v>
      </c>
      <c r="I23" s="131">
        <f>IFERROR('APPENDIX 13'!I28/'APPENDIX 13'!I$44*100,"")</f>
        <v>2.277174595087474</v>
      </c>
      <c r="J23" s="131">
        <f>IFERROR('APPENDIX 13'!J28/'APPENDIX 13'!J$44*100,"")</f>
        <v>2.3415704988019108</v>
      </c>
      <c r="K23" s="131">
        <f>IFERROR('APPENDIX 13'!K28/'APPENDIX 13'!K$44*100,"")</f>
        <v>0</v>
      </c>
      <c r="L23" s="131">
        <f>IFERROR('APPENDIX 13'!L28/'APPENDIX 13'!L$44*100,"")</f>
        <v>1.2638159728949394</v>
      </c>
      <c r="M23" s="131">
        <f>IFERROR('APPENDIX 13'!M28/'APPENDIX 13'!M$44*100,"")</f>
        <v>2.3255420119390804</v>
      </c>
      <c r="N23" s="131">
        <f>IFERROR('APPENDIX 13'!N28/'APPENDIX 13'!N$44*100,"")</f>
        <v>6.7981193668261231</v>
      </c>
      <c r="O23" s="131">
        <f>IFERROR('APPENDIX 13'!O28/'APPENDIX 13'!O$44*100,"")</f>
        <v>0</v>
      </c>
      <c r="P23" s="131">
        <f>IFERROR('APPENDIX 13'!P28/'APPENDIX 13'!P$44*100,"")</f>
        <v>5.9089397690422185</v>
      </c>
      <c r="Q23" s="132">
        <f>IFERROR('APPENDIX 13'!Q28/'APPENDIX 13'!Q$44*100,"")</f>
        <v>2.2351301052248402</v>
      </c>
      <c r="R23" s="4"/>
    </row>
    <row r="24" spans="2:18" ht="25.5" customHeight="1" x14ac:dyDescent="0.3">
      <c r="B24" s="52" t="s">
        <v>23</v>
      </c>
      <c r="C24" s="131">
        <f>IFERROR('APPENDIX 13'!C15/'APPENDIX 13'!C$44*100,"")</f>
        <v>0</v>
      </c>
      <c r="D24" s="131">
        <f>IFERROR('APPENDIX 13'!D15/'APPENDIX 13'!D$44*100,"")</f>
        <v>0</v>
      </c>
      <c r="E24" s="131">
        <f>IFERROR('APPENDIX 13'!E15/'APPENDIX 13'!E$44*100,"")</f>
        <v>0</v>
      </c>
      <c r="F24" s="131">
        <f>IFERROR('APPENDIX 13'!F15/'APPENDIX 13'!F$44*100,"")</f>
        <v>0</v>
      </c>
      <c r="G24" s="131">
        <f>IFERROR('APPENDIX 13'!G15/'APPENDIX 13'!G$44*100,"")</f>
        <v>0</v>
      </c>
      <c r="H24" s="131">
        <f>IFERROR('APPENDIX 13'!H15/'APPENDIX 13'!H$44*100,"")</f>
        <v>0</v>
      </c>
      <c r="I24" s="131">
        <f>IFERROR('APPENDIX 13'!I15/'APPENDIX 13'!I$44*100,"")</f>
        <v>0.74067712022734389</v>
      </c>
      <c r="J24" s="131">
        <f>IFERROR('APPENDIX 13'!J15/'APPENDIX 13'!J$44*100,"")</f>
        <v>0.29906156441075232</v>
      </c>
      <c r="K24" s="131">
        <f>IFERROR('APPENDIX 13'!K15/'APPENDIX 13'!K$44*100,"")</f>
        <v>63.389368203096318</v>
      </c>
      <c r="L24" s="131">
        <f>IFERROR('APPENDIX 13'!L15/'APPENDIX 13'!L$44*100,"")</f>
        <v>0</v>
      </c>
      <c r="M24" s="131">
        <f>IFERROR('APPENDIX 13'!M15/'APPENDIX 13'!M$44*100,"")</f>
        <v>0</v>
      </c>
      <c r="N24" s="131">
        <f>IFERROR('APPENDIX 13'!N15/'APPENDIX 13'!N$44*100,"")</f>
        <v>0</v>
      </c>
      <c r="O24" s="131">
        <f>IFERROR('APPENDIX 13'!O15/'APPENDIX 13'!O$44*100,"")</f>
        <v>0</v>
      </c>
      <c r="P24" s="131">
        <f>IFERROR('APPENDIX 13'!P15/'APPENDIX 13'!P$44*100,"")</f>
        <v>0</v>
      </c>
      <c r="Q24" s="132">
        <f>IFERROR('APPENDIX 13'!Q15/'APPENDIX 13'!Q$44*100,"")</f>
        <v>2.1512353775253845</v>
      </c>
      <c r="R24" s="4"/>
    </row>
    <row r="25" spans="2:18" ht="25.5" customHeight="1" x14ac:dyDescent="0.3">
      <c r="B25" s="52" t="s">
        <v>157</v>
      </c>
      <c r="C25" s="131">
        <f>IFERROR('APPENDIX 13'!C36/'APPENDIX 13'!C$44*100,"")</f>
        <v>0</v>
      </c>
      <c r="D25" s="131">
        <f>IFERROR('APPENDIX 13'!D36/'APPENDIX 13'!D$44*100,"")</f>
        <v>0.78192559826249819</v>
      </c>
      <c r="E25" s="131">
        <f>IFERROR('APPENDIX 13'!E36/'APPENDIX 13'!E$44*100,"")</f>
        <v>2.9843672467099545</v>
      </c>
      <c r="F25" s="131">
        <f>IFERROR('APPENDIX 13'!F36/'APPENDIX 13'!F$44*100,"")</f>
        <v>2.3567154974024844</v>
      </c>
      <c r="G25" s="131">
        <f>IFERROR('APPENDIX 13'!G36/'APPENDIX 13'!G$44*100,"")</f>
        <v>3.4174399287474739</v>
      </c>
      <c r="H25" s="131">
        <f>IFERROR('APPENDIX 13'!H36/'APPENDIX 13'!H$44*100,"")</f>
        <v>1.3171343671517977</v>
      </c>
      <c r="I25" s="131">
        <f>IFERROR('APPENDIX 13'!I36/'APPENDIX 13'!I$44*100,"")</f>
        <v>1.9449976881201061</v>
      </c>
      <c r="J25" s="131">
        <f>IFERROR('APPENDIX 13'!J36/'APPENDIX 13'!J$44*100,"")</f>
        <v>2.3141227491111191</v>
      </c>
      <c r="K25" s="131">
        <f>IFERROR('APPENDIX 13'!K36/'APPENDIX 13'!K$44*100,"")</f>
        <v>3.6981529753254194</v>
      </c>
      <c r="L25" s="131">
        <f>IFERROR('APPENDIX 13'!L36/'APPENDIX 13'!L$44*100,"")</f>
        <v>0.31235085364873999</v>
      </c>
      <c r="M25" s="131">
        <f>IFERROR('APPENDIX 13'!M36/'APPENDIX 13'!M$44*100,"")</f>
        <v>1.3592924304996941</v>
      </c>
      <c r="N25" s="131">
        <f>IFERROR('APPENDIX 13'!N36/'APPENDIX 13'!N$44*100,"")</f>
        <v>1.4448847188289158</v>
      </c>
      <c r="O25" s="131">
        <f>IFERROR('APPENDIX 13'!O36/'APPENDIX 13'!O$44*100,"")</f>
        <v>2.1819332942697374</v>
      </c>
      <c r="P25" s="131">
        <f>IFERROR('APPENDIX 13'!P36/'APPENDIX 13'!P$44*100,"")</f>
        <v>0.1438825403619384</v>
      </c>
      <c r="Q25" s="132">
        <f>IFERROR('APPENDIX 13'!Q36/'APPENDIX 13'!Q$44*100,"")</f>
        <v>2.0058806550805093</v>
      </c>
      <c r="R25" s="4"/>
    </row>
    <row r="26" spans="2:18" ht="25.5" customHeight="1" x14ac:dyDescent="0.3">
      <c r="B26" s="52" t="s">
        <v>24</v>
      </c>
      <c r="C26" s="131">
        <f>IFERROR('APPENDIX 13'!C16/'APPENDIX 13'!C$44*100,"")</f>
        <v>0</v>
      </c>
      <c r="D26" s="131">
        <f>IFERROR('APPENDIX 13'!D16/'APPENDIX 13'!D$44*100,"")</f>
        <v>2.0582521370075919</v>
      </c>
      <c r="E26" s="131">
        <f>IFERROR('APPENDIX 13'!E16/'APPENDIX 13'!E$44*100,"")</f>
        <v>1.4862990750126173</v>
      </c>
      <c r="F26" s="131">
        <f>IFERROR('APPENDIX 13'!F16/'APPENDIX 13'!F$44*100,"")</f>
        <v>1.8164515874434537</v>
      </c>
      <c r="G26" s="131">
        <f>IFERROR('APPENDIX 13'!G16/'APPENDIX 13'!G$44*100,"")</f>
        <v>0.96475670889404253</v>
      </c>
      <c r="H26" s="131">
        <f>IFERROR('APPENDIX 13'!H16/'APPENDIX 13'!H$44*100,"")</f>
        <v>2.6218183284203636</v>
      </c>
      <c r="I26" s="131">
        <f>IFERROR('APPENDIX 13'!I16/'APPENDIX 13'!I$44*100,"")</f>
        <v>3.5586022987048889</v>
      </c>
      <c r="J26" s="131">
        <f>IFERROR('APPENDIX 13'!J16/'APPENDIX 13'!J$44*100,"")</f>
        <v>3.450439768440082</v>
      </c>
      <c r="K26" s="131">
        <f>IFERROR('APPENDIX 13'!K16/'APPENDIX 13'!K$44*100,"")</f>
        <v>1.1641638185027265</v>
      </c>
      <c r="L26" s="131">
        <f>IFERROR('APPENDIX 13'!L16/'APPENDIX 13'!L$44*100,"")</f>
        <v>0.45694897954361807</v>
      </c>
      <c r="M26" s="131">
        <f>IFERROR('APPENDIX 13'!M16/'APPENDIX 13'!M$44*100,"")</f>
        <v>2.79375257390722</v>
      </c>
      <c r="N26" s="131">
        <f>IFERROR('APPENDIX 13'!N16/'APPENDIX 13'!N$44*100,"")</f>
        <v>2.9859636876287463</v>
      </c>
      <c r="O26" s="131">
        <f>IFERROR('APPENDIX 13'!O16/'APPENDIX 13'!O$44*100,"")</f>
        <v>0</v>
      </c>
      <c r="P26" s="131">
        <f>IFERROR('APPENDIX 13'!P16/'APPENDIX 13'!P$44*100,"")</f>
        <v>1.2694556826963497</v>
      </c>
      <c r="Q26" s="132">
        <f>IFERROR('APPENDIX 13'!Q16/'APPENDIX 13'!Q$44*100,"")</f>
        <v>1.7149384279274413</v>
      </c>
      <c r="R26" s="4"/>
    </row>
    <row r="27" spans="2:18" ht="25.5" customHeight="1" x14ac:dyDescent="0.3">
      <c r="B27" s="52" t="s">
        <v>143</v>
      </c>
      <c r="C27" s="131">
        <f>IFERROR('APPENDIX 13'!C35/'APPENDIX 13'!C$44*100,"")</f>
        <v>0</v>
      </c>
      <c r="D27" s="131">
        <f>IFERROR('APPENDIX 13'!D35/'APPENDIX 13'!D$44*100,"")</f>
        <v>0.67318229820471431</v>
      </c>
      <c r="E27" s="131">
        <f>IFERROR('APPENDIX 13'!E35/'APPENDIX 13'!E$44*100,"")</f>
        <v>1.3245005025722367</v>
      </c>
      <c r="F27" s="131">
        <f>IFERROR('APPENDIX 13'!F35/'APPENDIX 13'!F$44*100,"")</f>
        <v>1.4856672603221337</v>
      </c>
      <c r="G27" s="131">
        <f>IFERROR('APPENDIX 13'!G35/'APPENDIX 13'!G$44*100,"")</f>
        <v>1.4424063732349903</v>
      </c>
      <c r="H27" s="131">
        <f>IFERROR('APPENDIX 13'!H35/'APPENDIX 13'!H$44*100,"")</f>
        <v>0.28962015590279672</v>
      </c>
      <c r="I27" s="131">
        <f>IFERROR('APPENDIX 13'!I35/'APPENDIX 13'!I$44*100,"")</f>
        <v>1.898301466636592</v>
      </c>
      <c r="J27" s="131">
        <f>IFERROR('APPENDIX 13'!J35/'APPENDIX 13'!J$44*100,"")</f>
        <v>0.87117373910289653</v>
      </c>
      <c r="K27" s="131">
        <f>IFERROR('APPENDIX 13'!K35/'APPENDIX 13'!K$44*100,"")</f>
        <v>0</v>
      </c>
      <c r="L27" s="131">
        <f>IFERROR('APPENDIX 13'!L35/'APPENDIX 13'!L$44*100,"")</f>
        <v>1.4360106038625655</v>
      </c>
      <c r="M27" s="131">
        <f>IFERROR('APPENDIX 13'!M35/'APPENDIX 13'!M$44*100,"")</f>
        <v>1.0175930166769942</v>
      </c>
      <c r="N27" s="131">
        <f>IFERROR('APPENDIX 13'!N35/'APPENDIX 13'!N$44*100,"")</f>
        <v>0.98400640565011188</v>
      </c>
      <c r="O27" s="131">
        <f>IFERROR('APPENDIX 13'!O35/'APPENDIX 13'!O$44*100,"")</f>
        <v>2.016595368507383</v>
      </c>
      <c r="P27" s="131">
        <f>IFERROR('APPENDIX 13'!P35/'APPENDIX 13'!P$44*100,"")</f>
        <v>3.6183624154492153</v>
      </c>
      <c r="Q27" s="132">
        <f>IFERROR('APPENDIX 13'!Q35/'APPENDIX 13'!Q$44*100,"")</f>
        <v>1.5413458476347797</v>
      </c>
      <c r="R27" s="4"/>
    </row>
    <row r="28" spans="2:18" ht="25.5" customHeight="1" x14ac:dyDescent="0.3">
      <c r="B28" s="52" t="s">
        <v>141</v>
      </c>
      <c r="C28" s="131">
        <f>IFERROR('APPENDIX 13'!C32/'APPENDIX 13'!C$44*100,"")</f>
        <v>0</v>
      </c>
      <c r="D28" s="131">
        <f>IFERROR('APPENDIX 13'!D32/'APPENDIX 13'!D$44*100,"")</f>
        <v>0.36991651224420669</v>
      </c>
      <c r="E28" s="131">
        <f>IFERROR('APPENDIX 13'!E32/'APPENDIX 13'!E$44*100,"")</f>
        <v>0.87738085645094943</v>
      </c>
      <c r="F28" s="131">
        <f>IFERROR('APPENDIX 13'!F32/'APPENDIX 13'!F$44*100,"")</f>
        <v>1.2017857705495103</v>
      </c>
      <c r="G28" s="131">
        <f>IFERROR('APPENDIX 13'!G32/'APPENDIX 13'!G$44*100,"")</f>
        <v>0.54416310759121045</v>
      </c>
      <c r="H28" s="131">
        <f>IFERROR('APPENDIX 13'!H32/'APPENDIX 13'!H$44*100,"")</f>
        <v>0.11258724177265322</v>
      </c>
      <c r="I28" s="131">
        <f>IFERROR('APPENDIX 13'!I32/'APPENDIX 13'!I$44*100,"")</f>
        <v>1.7076558038191672</v>
      </c>
      <c r="J28" s="131">
        <f>IFERROR('APPENDIX 13'!J32/'APPENDIX 13'!J$44*100,"")</f>
        <v>1.9150007600153074</v>
      </c>
      <c r="K28" s="131">
        <f>IFERROR('APPENDIX 13'!K32/'APPENDIX 13'!K$44*100,"")</f>
        <v>0</v>
      </c>
      <c r="L28" s="131">
        <f>IFERROR('APPENDIX 13'!L32/'APPENDIX 13'!L$44*100,"")</f>
        <v>2.0290519371895983</v>
      </c>
      <c r="M28" s="131">
        <f>IFERROR('APPENDIX 13'!M32/'APPENDIX 13'!M$44*100,"")</f>
        <v>0.96463307148437949</v>
      </c>
      <c r="N28" s="131">
        <f>IFERROR('APPENDIX 13'!N32/'APPENDIX 13'!N$44*100,"")</f>
        <v>1.2693315813606532</v>
      </c>
      <c r="O28" s="131">
        <f>IFERROR('APPENDIX 13'!O32/'APPENDIX 13'!O$44*100,"")</f>
        <v>1.0780332451072518</v>
      </c>
      <c r="P28" s="131">
        <f>IFERROR('APPENDIX 13'!P32/'APPENDIX 13'!P$44*100,"")</f>
        <v>9.678999431518398E-2</v>
      </c>
      <c r="Q28" s="132">
        <f>IFERROR('APPENDIX 13'!Q32/'APPENDIX 13'!Q$44*100,"")</f>
        <v>1.2087506577297082</v>
      </c>
      <c r="R28" s="4"/>
    </row>
    <row r="29" spans="2:18" ht="25.5" customHeight="1" x14ac:dyDescent="0.3">
      <c r="B29" s="52" t="s">
        <v>18</v>
      </c>
      <c r="C29" s="131">
        <f>IFERROR('APPENDIX 13'!C8/'APPENDIX 13'!C$44*100,"")</f>
        <v>0</v>
      </c>
      <c r="D29" s="131">
        <f>IFERROR('APPENDIX 13'!D8/'APPENDIX 13'!D$44*100,"")</f>
        <v>0.39193416621834337</v>
      </c>
      <c r="E29" s="131">
        <f>IFERROR('APPENDIX 13'!E8/'APPENDIX 13'!E$44*100,"")</f>
        <v>0.1162065762743493</v>
      </c>
      <c r="F29" s="131">
        <f>IFERROR('APPENDIX 13'!F8/'APPENDIX 13'!F$44*100,"")</f>
        <v>2.316972088834317</v>
      </c>
      <c r="G29" s="131">
        <f>IFERROR('APPENDIX 13'!G8/'APPENDIX 13'!G$44*100,"")</f>
        <v>0.359796157081889</v>
      </c>
      <c r="H29" s="131">
        <f>IFERROR('APPENDIX 13'!H8/'APPENDIX 13'!H$44*100,"")</f>
        <v>-2.596798941359774E-2</v>
      </c>
      <c r="I29" s="131">
        <f>IFERROR('APPENDIX 13'!I8/'APPENDIX 13'!I$44*100,"")</f>
        <v>2.5805916327875855</v>
      </c>
      <c r="J29" s="131">
        <f>IFERROR('APPENDIX 13'!J8/'APPENDIX 13'!J$44*100,"")</f>
        <v>2.4987559332224984</v>
      </c>
      <c r="K29" s="131">
        <f>IFERROR('APPENDIX 13'!K8/'APPENDIX 13'!K$44*100,"")</f>
        <v>0</v>
      </c>
      <c r="L29" s="131">
        <f>IFERROR('APPENDIX 13'!L8/'APPENDIX 13'!L$44*100,"")</f>
        <v>2.0736127321957651</v>
      </c>
      <c r="M29" s="131">
        <f>IFERROR('APPENDIX 13'!M8/'APPENDIX 13'!M$44*100,"")</f>
        <v>0.32984500748598061</v>
      </c>
      <c r="N29" s="131">
        <f>IFERROR('APPENDIX 13'!N8/'APPENDIX 13'!N$44*100,"")</f>
        <v>1.1469398649064817</v>
      </c>
      <c r="O29" s="131">
        <f>IFERROR('APPENDIX 13'!O8/'APPENDIX 13'!O$44*100,"")</f>
        <v>0</v>
      </c>
      <c r="P29" s="131">
        <f>IFERROR('APPENDIX 13'!P8/'APPENDIX 13'!P$44*100,"")</f>
        <v>2.3176989826069145</v>
      </c>
      <c r="Q29" s="132">
        <f>IFERROR('APPENDIX 13'!Q8/'APPENDIX 13'!Q$44*100,"")</f>
        <v>1.1849548331889832</v>
      </c>
      <c r="R29" s="4"/>
    </row>
    <row r="30" spans="2:18" ht="25.5" customHeight="1" x14ac:dyDescent="0.3">
      <c r="B30" s="52" t="s">
        <v>39</v>
      </c>
      <c r="C30" s="131">
        <f>IFERROR('APPENDIX 13'!C38/'APPENDIX 13'!C$44*100,"")</f>
        <v>0</v>
      </c>
      <c r="D30" s="131">
        <f>IFERROR('APPENDIX 13'!D38/'APPENDIX 13'!D$44*100,"")</f>
        <v>2.4512822045549645</v>
      </c>
      <c r="E30" s="131">
        <f>IFERROR('APPENDIX 13'!E38/'APPENDIX 13'!E$44*100,"")</f>
        <v>2.9941218133315237</v>
      </c>
      <c r="F30" s="131">
        <f>IFERROR('APPENDIX 13'!F38/'APPENDIX 13'!F$44*100,"")</f>
        <v>3.3070945727786349</v>
      </c>
      <c r="G30" s="131">
        <f>IFERROR('APPENDIX 13'!G38/'APPENDIX 13'!G$44*100,"")</f>
        <v>0.81998604256964291</v>
      </c>
      <c r="H30" s="131">
        <f>IFERROR('APPENDIX 13'!H38/'APPENDIX 13'!H$44*100,"")</f>
        <v>4.4905649638463929</v>
      </c>
      <c r="I30" s="131">
        <f>IFERROR('APPENDIX 13'!I38/'APPENDIX 13'!I$44*100,"")</f>
        <v>0.87645472280163983</v>
      </c>
      <c r="J30" s="131">
        <f>IFERROR('APPENDIX 13'!J38/'APPENDIX 13'!J$44*100,"")</f>
        <v>0.86483202076278587</v>
      </c>
      <c r="K30" s="131">
        <f>IFERROR('APPENDIX 13'!K38/'APPENDIX 13'!K$44*100,"")</f>
        <v>0</v>
      </c>
      <c r="L30" s="131">
        <f>IFERROR('APPENDIX 13'!L38/'APPENDIX 13'!L$44*100,"")</f>
        <v>0.42873816870726444</v>
      </c>
      <c r="M30" s="131">
        <f>IFERROR('APPENDIX 13'!M38/'APPENDIX 13'!M$44*100,"")</f>
        <v>2.9006731609312637</v>
      </c>
      <c r="N30" s="131">
        <f>IFERROR('APPENDIX 13'!N38/'APPENDIX 13'!N$44*100,"")</f>
        <v>3.5641694212330877</v>
      </c>
      <c r="O30" s="131">
        <f>IFERROR('APPENDIX 13'!O38/'APPENDIX 13'!O$44*100,"")</f>
        <v>4.808572548729325E-2</v>
      </c>
      <c r="P30" s="131">
        <f>IFERROR('APPENDIX 13'!P38/'APPENDIX 13'!P$44*100,"")</f>
        <v>0.47317282709016589</v>
      </c>
      <c r="Q30" s="132">
        <f>IFERROR('APPENDIX 13'!Q38/'APPENDIX 13'!Q$44*100,"")</f>
        <v>1.1078039445885648</v>
      </c>
      <c r="R30" s="4"/>
    </row>
    <row r="31" spans="2:18" ht="25.5" customHeight="1" x14ac:dyDescent="0.3">
      <c r="B31" s="52" t="s">
        <v>34</v>
      </c>
      <c r="C31" s="131">
        <f>IFERROR('APPENDIX 13'!C26/'APPENDIX 13'!C$44*100,"")</f>
        <v>0</v>
      </c>
      <c r="D31" s="131">
        <f>IFERROR('APPENDIX 13'!D26/'APPENDIX 13'!D$44*100,"")</f>
        <v>2.0395221870205429</v>
      </c>
      <c r="E31" s="131">
        <f>IFERROR('APPENDIX 13'!E26/'APPENDIX 13'!E$44*100,"")</f>
        <v>0.81376411761462675</v>
      </c>
      <c r="F31" s="131">
        <f>IFERROR('APPENDIX 13'!F26/'APPENDIX 13'!F$44*100,"")</f>
        <v>0.84078834201667529</v>
      </c>
      <c r="G31" s="131">
        <f>IFERROR('APPENDIX 13'!G26/'APPENDIX 13'!G$44*100,"")</f>
        <v>0.55419208770628903</v>
      </c>
      <c r="H31" s="131">
        <f>IFERROR('APPENDIX 13'!H26/'APPENDIX 13'!H$44*100,"")</f>
        <v>0.32448129237584572</v>
      </c>
      <c r="I31" s="131">
        <f>IFERROR('APPENDIX 13'!I26/'APPENDIX 13'!I$44*100,"")</f>
        <v>2.1618682824671116</v>
      </c>
      <c r="J31" s="131">
        <f>IFERROR('APPENDIX 13'!J26/'APPENDIX 13'!J$44*100,"")</f>
        <v>1.788988834810326</v>
      </c>
      <c r="K31" s="131">
        <f>IFERROR('APPENDIX 13'!K26/'APPENDIX 13'!K$44*100,"")</f>
        <v>0.71189182841429333</v>
      </c>
      <c r="L31" s="131">
        <f>IFERROR('APPENDIX 13'!L26/'APPENDIX 13'!L$44*100,"")</f>
        <v>0.14951257200372364</v>
      </c>
      <c r="M31" s="131">
        <f>IFERROR('APPENDIX 13'!M26/'APPENDIX 13'!M$44*100,"")</f>
        <v>1.4894599702100308</v>
      </c>
      <c r="N31" s="131">
        <f>IFERROR('APPENDIX 13'!N26/'APPENDIX 13'!N$44*100,"")</f>
        <v>0.84258936087215386</v>
      </c>
      <c r="O31" s="131">
        <f>IFERROR('APPENDIX 13'!O26/'APPENDIX 13'!O$44*100,"")</f>
        <v>0</v>
      </c>
      <c r="P31" s="131">
        <f>IFERROR('APPENDIX 13'!P26/'APPENDIX 13'!P$44*100,"")</f>
        <v>4.5491808093277974</v>
      </c>
      <c r="Q31" s="132">
        <f>IFERROR('APPENDIX 13'!Q26/'APPENDIX 13'!Q$44*100,"")</f>
        <v>1.0084661676791713</v>
      </c>
      <c r="R31" s="4"/>
    </row>
    <row r="32" spans="2:18" ht="25.5" customHeight="1" x14ac:dyDescent="0.3">
      <c r="B32" s="52" t="s">
        <v>40</v>
      </c>
      <c r="C32" s="131">
        <f>IFERROR('APPENDIX 13'!C39/'APPENDIX 13'!C$44*100,"")</f>
        <v>0</v>
      </c>
      <c r="D32" s="131">
        <f>IFERROR('APPENDIX 13'!D39/'APPENDIX 13'!D$44*100,"")</f>
        <v>-0.13987686054157453</v>
      </c>
      <c r="E32" s="131">
        <f>IFERROR('APPENDIX 13'!E39/'APPENDIX 13'!E$44*100,"")</f>
        <v>2.5133913235250458</v>
      </c>
      <c r="F32" s="131">
        <f>IFERROR('APPENDIX 13'!F39/'APPENDIX 13'!F$44*100,"")</f>
        <v>0.44230919810342206</v>
      </c>
      <c r="G32" s="131">
        <f>IFERROR('APPENDIX 13'!G39/'APPENDIX 13'!G$44*100,"")</f>
        <v>0.48263817258471758</v>
      </c>
      <c r="H32" s="131">
        <f>IFERROR('APPENDIX 13'!H39/'APPENDIX 13'!H$44*100,"")</f>
        <v>0.10671776471341536</v>
      </c>
      <c r="I32" s="131">
        <f>IFERROR('APPENDIX 13'!I39/'APPENDIX 13'!I$44*100,"")</f>
        <v>2.3537313824874997</v>
      </c>
      <c r="J32" s="131">
        <f>IFERROR('APPENDIX 13'!J39/'APPENDIX 13'!J$44*100,"")</f>
        <v>1.9356807071650119</v>
      </c>
      <c r="K32" s="131">
        <f>IFERROR('APPENDIX 13'!K39/'APPENDIX 13'!K$44*100,"")</f>
        <v>0</v>
      </c>
      <c r="L32" s="131">
        <f>IFERROR('APPENDIX 13'!L39/'APPENDIX 13'!L$44*100,"")</f>
        <v>0.68726638660624417</v>
      </c>
      <c r="M32" s="131">
        <f>IFERROR('APPENDIX 13'!M39/'APPENDIX 13'!M$44*100,"")</f>
        <v>0.51797597558300201</v>
      </c>
      <c r="N32" s="131">
        <f>IFERROR('APPENDIX 13'!N39/'APPENDIX 13'!N$44*100,"")</f>
        <v>2.155884506675974</v>
      </c>
      <c r="O32" s="131">
        <f>IFERROR('APPENDIX 13'!O39/'APPENDIX 13'!O$44*100,"")</f>
        <v>0.23248598738151954</v>
      </c>
      <c r="P32" s="131">
        <f>IFERROR('APPENDIX 13'!P39/'APPENDIX 13'!P$44*100,"")</f>
        <v>8.6778997541687372E-2</v>
      </c>
      <c r="Q32" s="132">
        <f>IFERROR('APPENDIX 13'!Q39/'APPENDIX 13'!Q$44*100,"")</f>
        <v>0.96289561636628551</v>
      </c>
      <c r="R32" s="4"/>
    </row>
    <row r="33" spans="2:18" ht="25.5" customHeight="1" x14ac:dyDescent="0.3">
      <c r="B33" s="52" t="s">
        <v>44</v>
      </c>
      <c r="C33" s="131">
        <f>IFERROR('APPENDIX 13'!C43/'APPENDIX 13'!C$44*100,"")</f>
        <v>0</v>
      </c>
      <c r="D33" s="131">
        <f>IFERROR('APPENDIX 13'!D43/'APPENDIX 13'!D$44*100,"")</f>
        <v>2.68993962579951E-3</v>
      </c>
      <c r="E33" s="131">
        <f>IFERROR('APPENDIX 13'!E43/'APPENDIX 13'!E$44*100,"")</f>
        <v>1.2723347767264522E-3</v>
      </c>
      <c r="F33" s="131">
        <f>IFERROR('APPENDIX 13'!F43/'APPENDIX 13'!F$44*100,"")</f>
        <v>7.7989420267204231E-5</v>
      </c>
      <c r="G33" s="131">
        <f>IFERROR('APPENDIX 13'!G43/'APPENDIX 13'!G$44*100,"")</f>
        <v>1.086039815570693E-2</v>
      </c>
      <c r="H33" s="131">
        <f>IFERROR('APPENDIX 13'!H43/'APPENDIX 13'!H$44*100,"")</f>
        <v>8.12240764763217E-3</v>
      </c>
      <c r="I33" s="131">
        <f>IFERROR('APPENDIX 13'!I43/'APPENDIX 13'!I$44*100,"")</f>
        <v>1.3234626415635564</v>
      </c>
      <c r="J33" s="131">
        <f>IFERROR('APPENDIX 13'!J43/'APPENDIX 13'!J$44*100,"")</f>
        <v>0.43912435931304133</v>
      </c>
      <c r="K33" s="131">
        <f>IFERROR('APPENDIX 13'!K43/'APPENDIX 13'!K$44*100,"")</f>
        <v>21.30524124738012</v>
      </c>
      <c r="L33" s="131">
        <f>IFERROR('APPENDIX 13'!L43/'APPENDIX 13'!L$44*100,"")</f>
        <v>5.4342432934349613E-3</v>
      </c>
      <c r="M33" s="131">
        <f>IFERROR('APPENDIX 13'!M43/'APPENDIX 13'!M$44*100,"")</f>
        <v>7.3127831297942029E-4</v>
      </c>
      <c r="N33" s="131">
        <f>IFERROR('APPENDIX 13'!N43/'APPENDIX 13'!N$44*100,"")</f>
        <v>2.1571163624667229E-2</v>
      </c>
      <c r="O33" s="131">
        <f>IFERROR('APPENDIX 13'!O43/'APPENDIX 13'!O$44*100,"")</f>
        <v>0</v>
      </c>
      <c r="P33" s="131">
        <f>IFERROR('APPENDIX 13'!P43/'APPENDIX 13'!P$44*100,"")</f>
        <v>0.12850850960264004</v>
      </c>
      <c r="Q33" s="132">
        <f>IFERROR('APPENDIX 13'!Q43/'APPENDIX 13'!Q$44*100,"")</f>
        <v>0.95155364291302136</v>
      </c>
      <c r="R33" s="4"/>
    </row>
    <row r="34" spans="2:18" ht="25.5" customHeight="1" x14ac:dyDescent="0.3">
      <c r="B34" s="52" t="s">
        <v>30</v>
      </c>
      <c r="C34" s="131">
        <f>IFERROR('APPENDIX 13'!C22/'APPENDIX 13'!C$44*100,"")</f>
        <v>0</v>
      </c>
      <c r="D34" s="131">
        <f>IFERROR('APPENDIX 13'!D22/'APPENDIX 13'!D$44*100,"")</f>
        <v>1.0872835594875168</v>
      </c>
      <c r="E34" s="131">
        <f>IFERROR('APPENDIX 13'!E22/'APPENDIX 13'!E$44*100,"")</f>
        <v>2.3038801969574236</v>
      </c>
      <c r="F34" s="131">
        <f>IFERROR('APPENDIX 13'!F22/'APPENDIX 13'!F$44*100,"")</f>
        <v>1.2185378980229058</v>
      </c>
      <c r="G34" s="131">
        <f>IFERROR('APPENDIX 13'!G22/'APPENDIX 13'!G$44*100,"")</f>
        <v>0.41518938403874822</v>
      </c>
      <c r="H34" s="131">
        <f>IFERROR('APPENDIX 13'!H22/'APPENDIX 13'!H$44*100,"")</f>
        <v>2.9082369513817579</v>
      </c>
      <c r="I34" s="131">
        <f>IFERROR('APPENDIX 13'!I22/'APPENDIX 13'!I$44*100,"")</f>
        <v>1.5883219420958514</v>
      </c>
      <c r="J34" s="131">
        <f>IFERROR('APPENDIX 13'!J22/'APPENDIX 13'!J$44*100,"")</f>
        <v>1.3619038314085887</v>
      </c>
      <c r="K34" s="131">
        <f>IFERROR('APPENDIX 13'!K22/'APPENDIX 13'!K$44*100,"")</f>
        <v>0</v>
      </c>
      <c r="L34" s="131">
        <f>IFERROR('APPENDIX 13'!L22/'APPENDIX 13'!L$44*100,"")</f>
        <v>0.58959177019293929</v>
      </c>
      <c r="M34" s="131">
        <f>IFERROR('APPENDIX 13'!M22/'APPENDIX 13'!M$44*100,"")</f>
        <v>1.4375392099884921</v>
      </c>
      <c r="N34" s="131">
        <f>IFERROR('APPENDIX 13'!N22/'APPENDIX 13'!N$44*100,"")</f>
        <v>2.6056487431649114</v>
      </c>
      <c r="O34" s="131">
        <f>IFERROR('APPENDIX 13'!O22/'APPENDIX 13'!O$44*100,"")</f>
        <v>0</v>
      </c>
      <c r="P34" s="131">
        <f>IFERROR('APPENDIX 13'!P22/'APPENDIX 13'!P$44*100,"")</f>
        <v>1.5932807824104742</v>
      </c>
      <c r="Q34" s="132">
        <f>IFERROR('APPENDIX 13'!Q22/'APPENDIX 13'!Q$44*100,"")</f>
        <v>0.93502747152494381</v>
      </c>
      <c r="R34" s="4"/>
    </row>
    <row r="35" spans="2:18" ht="25.5" customHeight="1" x14ac:dyDescent="0.3">
      <c r="B35" s="52" t="s">
        <v>38</v>
      </c>
      <c r="C35" s="131">
        <f>IFERROR('APPENDIX 13'!C37/'APPENDIX 13'!C$44*100,"")</f>
        <v>0</v>
      </c>
      <c r="D35" s="131">
        <f>IFERROR('APPENDIX 13'!D37/'APPENDIX 13'!D$44*100,"")</f>
        <v>0.33464841492816866</v>
      </c>
      <c r="E35" s="131">
        <f>IFERROR('APPENDIX 13'!E37/'APPENDIX 13'!E$44*100,"")</f>
        <v>0.37067353161963978</v>
      </c>
      <c r="F35" s="131">
        <f>IFERROR('APPENDIX 13'!F37/'APPENDIX 13'!F$44*100,"")</f>
        <v>0.43608564236609915</v>
      </c>
      <c r="G35" s="131">
        <f>IFERROR('APPENDIX 13'!G37/'APPENDIX 13'!G$44*100,"")</f>
        <v>1.4421985187248334</v>
      </c>
      <c r="H35" s="131">
        <f>IFERROR('APPENDIX 13'!H37/'APPENDIX 13'!H$44*100,"")</f>
        <v>0.45698918356166984</v>
      </c>
      <c r="I35" s="131">
        <f>IFERROR('APPENDIX 13'!I37/'APPENDIX 13'!I$44*100,"")</f>
        <v>1.1773868544299495</v>
      </c>
      <c r="J35" s="131">
        <f>IFERROR('APPENDIX 13'!J37/'APPENDIX 13'!J$44*100,"")</f>
        <v>1.4633019623060153</v>
      </c>
      <c r="K35" s="131">
        <f>IFERROR('APPENDIX 13'!K37/'APPENDIX 13'!K$44*100,"")</f>
        <v>0</v>
      </c>
      <c r="L35" s="131">
        <f>IFERROR('APPENDIX 13'!L37/'APPENDIX 13'!L$44*100,"")</f>
        <v>4.715978092911384E-2</v>
      </c>
      <c r="M35" s="131">
        <f>IFERROR('APPENDIX 13'!M37/'APPENDIX 13'!M$44*100,"")</f>
        <v>1.7185425238338998</v>
      </c>
      <c r="N35" s="131">
        <f>IFERROR('APPENDIX 13'!N37/'APPENDIX 13'!N$44*100,"")</f>
        <v>0</v>
      </c>
      <c r="O35" s="131">
        <f>IFERROR('APPENDIX 13'!O37/'APPENDIX 13'!O$44*100,"")</f>
        <v>0.94132567084192975</v>
      </c>
      <c r="P35" s="131">
        <f>IFERROR('APPENDIX 13'!P37/'APPENDIX 13'!P$44*100,"")</f>
        <v>0.17907425861162798</v>
      </c>
      <c r="Q35" s="132">
        <f>IFERROR('APPENDIX 13'!Q37/'APPENDIX 13'!Q$44*100,"")</f>
        <v>0.87852163106588299</v>
      </c>
      <c r="R35" s="4"/>
    </row>
    <row r="36" spans="2:18" ht="25.5" customHeight="1" x14ac:dyDescent="0.3">
      <c r="B36" s="52" t="s">
        <v>41</v>
      </c>
      <c r="C36" s="131">
        <f>IFERROR('APPENDIX 13'!C40/'APPENDIX 13'!C$44*100,"")</f>
        <v>0</v>
      </c>
      <c r="D36" s="131">
        <f>IFERROR('APPENDIX 13'!D40/'APPENDIX 13'!D$44*100,"")</f>
        <v>0.54521091119214138</v>
      </c>
      <c r="E36" s="131">
        <f>IFERROR('APPENDIX 13'!E40/'APPENDIX 13'!E$44*100,"")</f>
        <v>0.93643839567066878</v>
      </c>
      <c r="F36" s="131">
        <f>IFERROR('APPENDIX 13'!F40/'APPENDIX 13'!F$44*100,"")</f>
        <v>0.12359763323946528</v>
      </c>
      <c r="G36" s="131">
        <f>IFERROR('APPENDIX 13'!G40/'APPENDIX 13'!G$44*100,"")</f>
        <v>0.23856501403277763</v>
      </c>
      <c r="H36" s="131">
        <f>IFERROR('APPENDIX 13'!H40/'APPENDIX 13'!H$44*100,"")</f>
        <v>0.13007709765624076</v>
      </c>
      <c r="I36" s="131">
        <f>IFERROR('APPENDIX 13'!I40/'APPENDIX 13'!I$44*100,"")</f>
        <v>2.1838738768412176</v>
      </c>
      <c r="J36" s="131">
        <f>IFERROR('APPENDIX 13'!J40/'APPENDIX 13'!J$44*100,"")</f>
        <v>2.5299988049824504</v>
      </c>
      <c r="K36" s="131">
        <f>IFERROR('APPENDIX 13'!K40/'APPENDIX 13'!K$44*100,"")</f>
        <v>0</v>
      </c>
      <c r="L36" s="131">
        <f>IFERROR('APPENDIX 13'!L40/'APPENDIX 13'!L$44*100,"")</f>
        <v>0.6279149989840328</v>
      </c>
      <c r="M36" s="131">
        <f>IFERROR('APPENDIX 13'!M40/'APPENDIX 13'!M$44*100,"")</f>
        <v>0.11966022500279042</v>
      </c>
      <c r="N36" s="131">
        <f>IFERROR('APPENDIX 13'!N40/'APPENDIX 13'!N$44*100,"")</f>
        <v>0.64324771935587621</v>
      </c>
      <c r="O36" s="131">
        <f>IFERROR('APPENDIX 13'!O40/'APPENDIX 13'!O$44*100,"")</f>
        <v>0</v>
      </c>
      <c r="P36" s="131">
        <f>IFERROR('APPENDIX 13'!P40/'APPENDIX 13'!P$44*100,"")</f>
        <v>0.9295414810248197</v>
      </c>
      <c r="Q36" s="132">
        <f>IFERROR('APPENDIX 13'!Q40/'APPENDIX 13'!Q$44*100,"")</f>
        <v>0.835009148822206</v>
      </c>
      <c r="R36" s="4"/>
    </row>
    <row r="37" spans="2:18" ht="25.5" customHeight="1" x14ac:dyDescent="0.3">
      <c r="B37" s="52" t="s">
        <v>145</v>
      </c>
      <c r="C37" s="131">
        <f>IFERROR('APPENDIX 13'!C10/'APPENDIX 13'!C$44*100,"")</f>
        <v>0.19701820727389074</v>
      </c>
      <c r="D37" s="131">
        <f>IFERROR('APPENDIX 13'!D10/'APPENDIX 13'!D$44*100,"")</f>
        <v>0.96444298324267241</v>
      </c>
      <c r="E37" s="131">
        <f>IFERROR('APPENDIX 13'!E10/'APPENDIX 13'!E$44*100,"")</f>
        <v>1.6316633232536144</v>
      </c>
      <c r="F37" s="131">
        <f>IFERROR('APPENDIX 13'!F10/'APPENDIX 13'!F$44*100,"")</f>
        <v>1.2207995912106548</v>
      </c>
      <c r="G37" s="131">
        <f>IFERROR('APPENDIX 13'!G10/'APPENDIX 13'!G$44*100,"")</f>
        <v>3.1316919409090413</v>
      </c>
      <c r="H37" s="131">
        <f>IFERROR('APPENDIX 13'!H10/'APPENDIX 13'!H$44*100,"")</f>
        <v>2.3691343766378212</v>
      </c>
      <c r="I37" s="131">
        <f>IFERROR('APPENDIX 13'!I10/'APPENDIX 13'!I$44*100,"")</f>
        <v>0.77730029964798553</v>
      </c>
      <c r="J37" s="131">
        <f>IFERROR('APPENDIX 13'!J10/'APPENDIX 13'!J$44*100,"")</f>
        <v>0.74594461975552284</v>
      </c>
      <c r="K37" s="131">
        <f>IFERROR('APPENDIX 13'!K10/'APPENDIX 13'!K$44*100,"")</f>
        <v>0</v>
      </c>
      <c r="L37" s="131">
        <f>IFERROR('APPENDIX 13'!L10/'APPENDIX 13'!L$44*100,"")</f>
        <v>9.0397455829052883E-2</v>
      </c>
      <c r="M37" s="131">
        <f>IFERROR('APPENDIX 13'!M10/'APPENDIX 13'!M$44*100,"")</f>
        <v>0.74567294924543626</v>
      </c>
      <c r="N37" s="131">
        <f>IFERROR('APPENDIX 13'!N10/'APPENDIX 13'!N$44*100,"")</f>
        <v>1.1313637327967916</v>
      </c>
      <c r="O37" s="131">
        <f>IFERROR('APPENDIX 13'!O10/'APPENDIX 13'!O$44*100,"")</f>
        <v>0.24309800955802566</v>
      </c>
      <c r="P37" s="131">
        <f>IFERROR('APPENDIX 13'!P10/'APPENDIX 13'!P$44*100,"")</f>
        <v>0.7399454604981901</v>
      </c>
      <c r="Q37" s="132">
        <f>IFERROR('APPENDIX 13'!Q10/'APPENDIX 13'!Q$44*100,"")</f>
        <v>0.71211654547999215</v>
      </c>
      <c r="R37" s="4"/>
    </row>
    <row r="38" spans="2:18" ht="25.5" customHeight="1" x14ac:dyDescent="0.3">
      <c r="B38" s="52" t="s">
        <v>199</v>
      </c>
      <c r="C38" s="131">
        <f>IFERROR('APPENDIX 13'!C29/'APPENDIX 13'!C$44*100,"")</f>
        <v>0</v>
      </c>
      <c r="D38" s="131">
        <f>IFERROR('APPENDIX 13'!D29/'APPENDIX 13'!D$44*100,"")</f>
        <v>0.89405622970091858</v>
      </c>
      <c r="E38" s="131">
        <f>IFERROR('APPENDIX 13'!E29/'APPENDIX 13'!E$44*100,"")</f>
        <v>0.84981360295520947</v>
      </c>
      <c r="F38" s="131">
        <f>IFERROR('APPENDIX 13'!F29/'APPENDIX 13'!F$44*100,"")</f>
        <v>0.35783105806998644</v>
      </c>
      <c r="G38" s="131">
        <f>IFERROR('APPENDIX 13'!G29/'APPENDIX 13'!G$44*100,"")</f>
        <v>0.26465075505748997</v>
      </c>
      <c r="H38" s="131">
        <f>IFERROR('APPENDIX 13'!H29/'APPENDIX 13'!H$44*100,"")</f>
        <v>0.86518463359048359</v>
      </c>
      <c r="I38" s="131">
        <f>IFERROR('APPENDIX 13'!I29/'APPENDIX 13'!I$44*100,"")</f>
        <v>1.6340342074838199</v>
      </c>
      <c r="J38" s="131">
        <f>IFERROR('APPENDIX 13'!J29/'APPENDIX 13'!J$44*100,"")</f>
        <v>1.2245858114753789</v>
      </c>
      <c r="K38" s="131">
        <f>IFERROR('APPENDIX 13'!K29/'APPENDIX 13'!K$44*100,"")</f>
        <v>0</v>
      </c>
      <c r="L38" s="131">
        <f>IFERROR('APPENDIX 13'!L29/'APPENDIX 13'!L$44*100,"")</f>
        <v>1.1646764735068826</v>
      </c>
      <c r="M38" s="131">
        <f>IFERROR('APPENDIX 13'!M29/'APPENDIX 13'!M$44*100,"")</f>
        <v>0.6945989323336631</v>
      </c>
      <c r="N38" s="131">
        <f>IFERROR('APPENDIX 13'!N29/'APPENDIX 13'!N$44*100,"")</f>
        <v>1.5087769725090849</v>
      </c>
      <c r="O38" s="131">
        <f>IFERROR('APPENDIX 13'!O29/'APPENDIX 13'!O$44*100,"")</f>
        <v>0</v>
      </c>
      <c r="P38" s="131">
        <f>IFERROR('APPENDIX 13'!P29/'APPENDIX 13'!P$44*100,"")</f>
        <v>0.99088437451956157</v>
      </c>
      <c r="Q38" s="132">
        <f>IFERROR('APPENDIX 13'!Q29/'APPENDIX 13'!Q$44*100,"")</f>
        <v>0.69197129455105055</v>
      </c>
      <c r="R38" s="4"/>
    </row>
    <row r="39" spans="2:18" ht="25.5" customHeight="1" x14ac:dyDescent="0.3">
      <c r="B39" s="52" t="s">
        <v>156</v>
      </c>
      <c r="C39" s="131">
        <f>IFERROR('APPENDIX 13'!C33/'APPENDIX 13'!C$44*100,"")</f>
        <v>0</v>
      </c>
      <c r="D39" s="131">
        <f>IFERROR('APPENDIX 13'!D33/'APPENDIX 13'!D$44*100,"")</f>
        <v>0.35382668818618368</v>
      </c>
      <c r="E39" s="131">
        <f>IFERROR('APPENDIX 13'!E33/'APPENDIX 13'!E$44*100,"")</f>
        <v>0.89572368281542247</v>
      </c>
      <c r="F39" s="131">
        <f>IFERROR('APPENDIX 13'!F33/'APPENDIX 13'!F$44*100,"")</f>
        <v>0.33546369233735229</v>
      </c>
      <c r="G39" s="131">
        <f>IFERROR('APPENDIX 13'!G33/'APPENDIX 13'!G$44*100,"")</f>
        <v>1.2335645541546738</v>
      </c>
      <c r="H39" s="131">
        <f>IFERROR('APPENDIX 13'!H33/'APPENDIX 13'!H$44*100,"")</f>
        <v>0.80969139593950767</v>
      </c>
      <c r="I39" s="131">
        <f>IFERROR('APPENDIX 13'!I33/'APPENDIX 13'!I$44*100,"")</f>
        <v>1.3492873197661353</v>
      </c>
      <c r="J39" s="131">
        <f>IFERROR('APPENDIX 13'!J33/'APPENDIX 13'!J$44*100,"")</f>
        <v>0.71259114486050301</v>
      </c>
      <c r="K39" s="131">
        <f>IFERROR('APPENDIX 13'!K33/'APPENDIX 13'!K$44*100,"")</f>
        <v>0</v>
      </c>
      <c r="L39" s="131">
        <f>IFERROR('APPENDIX 13'!L33/'APPENDIX 13'!L$44*100,"")</f>
        <v>0.97603734979042722</v>
      </c>
      <c r="M39" s="131">
        <f>IFERROR('APPENDIX 13'!M33/'APPENDIX 13'!M$44*100,"")</f>
        <v>0.44673407256590164</v>
      </c>
      <c r="N39" s="131">
        <f>IFERROR('APPENDIX 13'!N33/'APPENDIX 13'!N$44*100,"")</f>
        <v>0.42934280493563554</v>
      </c>
      <c r="O39" s="131">
        <f>IFERROR('APPENDIX 13'!O33/'APPENDIX 13'!O$44*100,"")</f>
        <v>0</v>
      </c>
      <c r="P39" s="131">
        <f>IFERROR('APPENDIX 13'!P33/'APPENDIX 13'!P$44*100,"")</f>
        <v>2.7589489883530227</v>
      </c>
      <c r="Q39" s="132">
        <f>IFERROR('APPENDIX 13'!Q33/'APPENDIX 13'!Q$44*100,"")</f>
        <v>0.56161048847865414</v>
      </c>
      <c r="R39" s="4"/>
    </row>
    <row r="40" spans="2:18" ht="25.5" customHeight="1" x14ac:dyDescent="0.3">
      <c r="B40" s="52" t="s">
        <v>200</v>
      </c>
      <c r="C40" s="131">
        <f>IFERROR('APPENDIX 13'!C30/'APPENDIX 13'!C$44*100,"")</f>
        <v>10.142411416963535</v>
      </c>
      <c r="D40" s="131">
        <f>IFERROR('APPENDIX 13'!D30/'APPENDIX 13'!D$44*100,"")</f>
        <v>1.54048857273796</v>
      </c>
      <c r="E40" s="131">
        <f>IFERROR('APPENDIX 13'!E30/'APPENDIX 13'!E$44*100,"")</f>
        <v>0.43630480051911258</v>
      </c>
      <c r="F40" s="131">
        <f>IFERROR('APPENDIX 13'!F30/'APPENDIX 13'!F$44*100,"")</f>
        <v>0.76262734502488327</v>
      </c>
      <c r="G40" s="131">
        <f>IFERROR('APPENDIX 13'!G30/'APPENDIX 13'!G$44*100,"")</f>
        <v>0.39736585979277944</v>
      </c>
      <c r="H40" s="131">
        <f>IFERROR('APPENDIX 13'!H30/'APPENDIX 13'!H$44*100,"")</f>
        <v>0.85789225300173366</v>
      </c>
      <c r="I40" s="131">
        <f>IFERROR('APPENDIX 13'!I30/'APPENDIX 13'!I$44*100,"")</f>
        <v>0.75042495646202745</v>
      </c>
      <c r="J40" s="131">
        <f>IFERROR('APPENDIX 13'!J30/'APPENDIX 13'!J$44*100,"")</f>
        <v>0.67092407357899431</v>
      </c>
      <c r="K40" s="131">
        <f>IFERROR('APPENDIX 13'!K30/'APPENDIX 13'!K$44*100,"")</f>
        <v>0</v>
      </c>
      <c r="L40" s="131">
        <f>IFERROR('APPENDIX 13'!L30/'APPENDIX 13'!L$44*100,"")</f>
        <v>0.35020153954475219</v>
      </c>
      <c r="M40" s="131">
        <f>IFERROR('APPENDIX 13'!M30/'APPENDIX 13'!M$44*100,"")</f>
        <v>0.21284047740927339</v>
      </c>
      <c r="N40" s="131">
        <f>IFERROR('APPENDIX 13'!N30/'APPENDIX 13'!N$44*100,"")</f>
        <v>0.41258956618145232</v>
      </c>
      <c r="O40" s="131">
        <f>IFERROR('APPENDIX 13'!O30/'APPENDIX 13'!O$44*100,"")</f>
        <v>0</v>
      </c>
      <c r="P40" s="131">
        <f>IFERROR('APPENDIX 13'!P30/'APPENDIX 13'!P$44*100,"")</f>
        <v>0.8766772888790596</v>
      </c>
      <c r="Q40" s="132">
        <f>IFERROR('APPENDIX 13'!Q30/'APPENDIX 13'!Q$44*100,"")</f>
        <v>0.55237177123983083</v>
      </c>
      <c r="R40" s="4"/>
    </row>
    <row r="41" spans="2:18" ht="25.5" customHeight="1" x14ac:dyDescent="0.3">
      <c r="B41" s="52" t="s">
        <v>42</v>
      </c>
      <c r="C41" s="131">
        <f>IFERROR('APPENDIX 13'!C41/'APPENDIX 13'!C$44*100,"")</f>
        <v>0</v>
      </c>
      <c r="D41" s="131">
        <f>IFERROR('APPENDIX 13'!D41/'APPENDIX 13'!D$44*100,"")</f>
        <v>-4.1992946380536793E-2</v>
      </c>
      <c r="E41" s="131">
        <f>IFERROR('APPENDIX 13'!E41/'APPENDIX 13'!E$44*100,"")</f>
        <v>3.8700182792096256E-2</v>
      </c>
      <c r="F41" s="131">
        <f>IFERROR('APPENDIX 13'!F41/'APPENDIX 13'!F$44*100,"")</f>
        <v>5.8039726562853389E-2</v>
      </c>
      <c r="G41" s="131">
        <f>IFERROR('APPENDIX 13'!G41/'APPENDIX 13'!G$44*100,"")</f>
        <v>2.6657340927644286E-2</v>
      </c>
      <c r="H41" s="131">
        <f>IFERROR('APPENDIX 13'!H41/'APPENDIX 13'!H$44*100,"")</f>
        <v>6.5453562357561418E-2</v>
      </c>
      <c r="I41" s="131">
        <f>IFERROR('APPENDIX 13'!I41/'APPENDIX 13'!I$44*100,"")</f>
        <v>1.5979030061109512</v>
      </c>
      <c r="J41" s="131">
        <f>IFERROR('APPENDIX 13'!J41/'APPENDIX 13'!J$44*100,"")</f>
        <v>0.86523828709394923</v>
      </c>
      <c r="K41" s="131">
        <f>IFERROR('APPENDIX 13'!K41/'APPENDIX 13'!K$44*100,"")</f>
        <v>0.8174074075690948</v>
      </c>
      <c r="L41" s="131">
        <f>IFERROR('APPENDIX 13'!L41/'APPENDIX 13'!L$44*100,"")</f>
        <v>2.9533930942581315E-2</v>
      </c>
      <c r="M41" s="131">
        <f>IFERROR('APPENDIX 13'!M41/'APPENDIX 13'!M$44*100,"")</f>
        <v>8.6983630912288949E-3</v>
      </c>
      <c r="N41" s="131">
        <f>IFERROR('APPENDIX 13'!N41/'APPENDIX 13'!N$44*100,"")</f>
        <v>2.2666146549777239E-2</v>
      </c>
      <c r="O41" s="131">
        <f>IFERROR('APPENDIX 13'!O41/'APPENDIX 13'!O$44*100,"")</f>
        <v>3.9688635408584146E-2</v>
      </c>
      <c r="P41" s="131">
        <f>IFERROR('APPENDIX 13'!P41/'APPENDIX 13'!P$44*100,"")</f>
        <v>0.11344093792824464</v>
      </c>
      <c r="Q41" s="132">
        <f>IFERROR('APPENDIX 13'!Q41/'APPENDIX 13'!Q$44*100,"")</f>
        <v>0.43287094240488916</v>
      </c>
      <c r="R41" s="4"/>
    </row>
    <row r="42" spans="2:18" ht="25.5" customHeight="1" x14ac:dyDescent="0.3">
      <c r="B42" s="52" t="s">
        <v>22</v>
      </c>
      <c r="C42" s="131">
        <f>IFERROR('APPENDIX 13'!C14/'APPENDIX 13'!C$44*100,"")</f>
        <v>0</v>
      </c>
      <c r="D42" s="131">
        <f>IFERROR('APPENDIX 13'!D14/'APPENDIX 13'!D$44*100,"")</f>
        <v>0.62770239304999298</v>
      </c>
      <c r="E42" s="131">
        <f>IFERROR('APPENDIX 13'!E14/'APPENDIX 13'!E$44*100,"")</f>
        <v>0.40820740753307005</v>
      </c>
      <c r="F42" s="131">
        <f>IFERROR('APPENDIX 13'!F14/'APPENDIX 13'!F$44*100,"")</f>
        <v>0.66518736334303841</v>
      </c>
      <c r="G42" s="131">
        <f>IFERROR('APPENDIX 13'!G14/'APPENDIX 13'!G$44*100,"")</f>
        <v>0.12003597961570819</v>
      </c>
      <c r="H42" s="131">
        <f>IFERROR('APPENDIX 13'!H14/'APPENDIX 13'!H$44*100,"")</f>
        <v>2.118169766620106</v>
      </c>
      <c r="I42" s="131">
        <f>IFERROR('APPENDIX 13'!I14/'APPENDIX 13'!I$44*100,"")</f>
        <v>0.6264798428672147</v>
      </c>
      <c r="J42" s="131">
        <f>IFERROR('APPENDIX 13'!J14/'APPENDIX 13'!J$44*100,"")</f>
        <v>0.48667733792896523</v>
      </c>
      <c r="K42" s="131">
        <f>IFERROR('APPENDIX 13'!K14/'APPENDIX 13'!K$44*100,"")</f>
        <v>0</v>
      </c>
      <c r="L42" s="131">
        <f>IFERROR('APPENDIX 13'!L14/'APPENDIX 13'!L$44*100,"")</f>
        <v>0.10542431989263826</v>
      </c>
      <c r="M42" s="131">
        <f>IFERROR('APPENDIX 13'!M14/'APPENDIX 13'!M$44*100,"")</f>
        <v>0.95839796165792335</v>
      </c>
      <c r="N42" s="131">
        <f>IFERROR('APPENDIX 13'!N14/'APPENDIX 13'!N$44*100,"")</f>
        <v>7.1119140985895252E-2</v>
      </c>
      <c r="O42" s="131">
        <f>IFERROR('APPENDIX 13'!O14/'APPENDIX 13'!O$44*100,"")</f>
        <v>0</v>
      </c>
      <c r="P42" s="131">
        <f>IFERROR('APPENDIX 13'!P14/'APPENDIX 13'!P$44*100,"")</f>
        <v>0.22580926905932894</v>
      </c>
      <c r="Q42" s="132">
        <f>IFERROR('APPENDIX 13'!Q14/'APPENDIX 13'!Q$44*100,"")</f>
        <v>0.34989912791411387</v>
      </c>
      <c r="R42" s="4"/>
    </row>
    <row r="43" spans="2:18" ht="25.5" customHeight="1" x14ac:dyDescent="0.3">
      <c r="B43" s="52" t="s">
        <v>31</v>
      </c>
      <c r="C43" s="131">
        <f>IFERROR('APPENDIX 13'!C23/'APPENDIX 13'!C$44*100,"")</f>
        <v>0</v>
      </c>
      <c r="D43" s="131">
        <f>IFERROR('APPENDIX 13'!D23/'APPENDIX 13'!D$44*100,"")</f>
        <v>0</v>
      </c>
      <c r="E43" s="131">
        <f>IFERROR('APPENDIX 13'!E23/'APPENDIX 13'!E$44*100,"")</f>
        <v>0</v>
      </c>
      <c r="F43" s="131">
        <f>IFERROR('APPENDIX 13'!F23/'APPENDIX 13'!F$44*100,"")</f>
        <v>0</v>
      </c>
      <c r="G43" s="131">
        <f>IFERROR('APPENDIX 13'!G23/'APPENDIX 13'!G$44*100,"")</f>
        <v>0</v>
      </c>
      <c r="H43" s="131">
        <f>IFERROR('APPENDIX 13'!H23/'APPENDIX 13'!H$44*100,"")</f>
        <v>0</v>
      </c>
      <c r="I43" s="131">
        <f>IFERROR('APPENDIX 13'!I23/'APPENDIX 13'!I$44*100,"")</f>
        <v>0</v>
      </c>
      <c r="J43" s="131">
        <f>IFERROR('APPENDIX 13'!J23/'APPENDIX 13'!J$44*100,"")</f>
        <v>0</v>
      </c>
      <c r="K43" s="131">
        <f>IFERROR('APPENDIX 13'!K23/'APPENDIX 13'!K$44*100,"")</f>
        <v>0</v>
      </c>
      <c r="L43" s="131">
        <f>IFERROR('APPENDIX 13'!L23/'APPENDIX 13'!L$44*100,"")</f>
        <v>0</v>
      </c>
      <c r="M43" s="131">
        <f>IFERROR('APPENDIX 13'!M23/'APPENDIX 13'!M$44*100,"")</f>
        <v>0</v>
      </c>
      <c r="N43" s="131">
        <f>IFERROR('APPENDIX 13'!N23/'APPENDIX 13'!N$44*100,"")</f>
        <v>0</v>
      </c>
      <c r="O43" s="131">
        <f>IFERROR('APPENDIX 13'!O23/'APPENDIX 13'!O$44*100,"")</f>
        <v>0</v>
      </c>
      <c r="P43" s="131">
        <f>IFERROR('APPENDIX 13'!P23/'APPENDIX 13'!P$44*100,"")</f>
        <v>0</v>
      </c>
      <c r="Q43" s="132">
        <f>IFERROR('APPENDIX 13'!Q23/'APPENDIX 13'!Q$44*100,"")</f>
        <v>0</v>
      </c>
      <c r="R43" s="4"/>
    </row>
    <row r="44" spans="2:18" ht="25.5" customHeight="1" x14ac:dyDescent="0.3">
      <c r="B44" s="52"/>
      <c r="C44" s="131"/>
      <c r="D44" s="131"/>
      <c r="E44" s="131"/>
      <c r="F44" s="131"/>
      <c r="G44" s="131"/>
      <c r="H44" s="131"/>
      <c r="I44" s="131"/>
      <c r="J44" s="131"/>
      <c r="K44" s="131"/>
      <c r="L44" s="131"/>
      <c r="M44" s="131"/>
      <c r="N44" s="131"/>
      <c r="O44" s="131"/>
      <c r="P44" s="131"/>
      <c r="Q44" s="132"/>
      <c r="R44" s="4"/>
    </row>
    <row r="45" spans="2:18" ht="25.5" customHeight="1" x14ac:dyDescent="0.3">
      <c r="B45" s="133" t="s">
        <v>45</v>
      </c>
      <c r="C45" s="134">
        <f t="shared" ref="C45:Q45" si="0">SUM(C7:C43)</f>
        <v>99.999999999999986</v>
      </c>
      <c r="D45" s="134">
        <f t="shared" si="0"/>
        <v>100</v>
      </c>
      <c r="E45" s="134">
        <f t="shared" si="0"/>
        <v>100</v>
      </c>
      <c r="F45" s="134">
        <f t="shared" si="0"/>
        <v>99.999999999999986</v>
      </c>
      <c r="G45" s="134">
        <f t="shared" si="0"/>
        <v>100</v>
      </c>
      <c r="H45" s="134">
        <f t="shared" si="0"/>
        <v>100</v>
      </c>
      <c r="I45" s="134">
        <f t="shared" si="0"/>
        <v>100</v>
      </c>
      <c r="J45" s="134">
        <f t="shared" si="0"/>
        <v>99.999999999999986</v>
      </c>
      <c r="K45" s="134">
        <f t="shared" si="0"/>
        <v>100</v>
      </c>
      <c r="L45" s="134">
        <f t="shared" si="0"/>
        <v>100</v>
      </c>
      <c r="M45" s="134">
        <f t="shared" si="0"/>
        <v>99.999999999999986</v>
      </c>
      <c r="N45" s="134">
        <f t="shared" si="0"/>
        <v>99.999999999999972</v>
      </c>
      <c r="O45" s="134">
        <f t="shared" si="0"/>
        <v>100.00000000000003</v>
      </c>
      <c r="P45" s="134">
        <f t="shared" si="0"/>
        <v>100.00000000000001</v>
      </c>
      <c r="Q45" s="134">
        <f t="shared" si="0"/>
        <v>100</v>
      </c>
      <c r="R45" s="4"/>
    </row>
    <row r="46" spans="2:18" ht="25.5" customHeight="1" x14ac:dyDescent="0.3">
      <c r="B46" s="273" t="s">
        <v>46</v>
      </c>
      <c r="C46" s="274"/>
      <c r="D46" s="274"/>
      <c r="E46" s="274"/>
      <c r="F46" s="274"/>
      <c r="G46" s="274"/>
      <c r="H46" s="274"/>
      <c r="I46" s="274"/>
      <c r="J46" s="274"/>
      <c r="K46" s="274"/>
      <c r="L46" s="274"/>
      <c r="M46" s="274"/>
      <c r="N46" s="274"/>
      <c r="O46" s="274"/>
      <c r="P46" s="274"/>
      <c r="Q46" s="275"/>
      <c r="R46" s="4"/>
    </row>
    <row r="47" spans="2:18" ht="25.5" customHeight="1" x14ac:dyDescent="0.3">
      <c r="B47" s="52" t="s">
        <v>47</v>
      </c>
      <c r="C47" s="135">
        <f>IFERROR('APPENDIX 13'!C46/'APPENDIX 13'!C$51*100,"")</f>
        <v>19.707081942899517</v>
      </c>
      <c r="D47" s="135">
        <f>IFERROR('APPENDIX 13'!D46/'APPENDIX 13'!D$51*100,"")</f>
        <v>16.406074565483792</v>
      </c>
      <c r="E47" s="135">
        <f>IFERROR('APPENDIX 13'!E46/'APPENDIX 13'!E$51*100,"")</f>
        <v>0.72519427635846445</v>
      </c>
      <c r="F47" s="135">
        <f>IFERROR('APPENDIX 13'!F46/'APPENDIX 13'!F$51*100,"")</f>
        <v>25.5811016420603</v>
      </c>
      <c r="G47" s="135">
        <f>IFERROR('APPENDIX 13'!G46/'APPENDIX 13'!G$51*100,"")</f>
        <v>24.493014583812222</v>
      </c>
      <c r="H47" s="135">
        <f>IFERROR('APPENDIX 13'!H46/'APPENDIX 13'!H$51*100,"")</f>
        <v>7.7269345437222681</v>
      </c>
      <c r="I47" s="135">
        <f>IFERROR('APPENDIX 13'!I46/'APPENDIX 13'!I$51*100,"")</f>
        <v>0</v>
      </c>
      <c r="J47" s="135">
        <f>IFERROR('APPENDIX 13'!J46/'APPENDIX 13'!J$51*100,"")</f>
        <v>8.1129645712916663</v>
      </c>
      <c r="K47" s="135" t="str">
        <f>IFERROR('APPENDIX 13'!K46/'APPENDIX 13'!K$51*100,"")</f>
        <v/>
      </c>
      <c r="L47" s="135">
        <f>IFERROR('APPENDIX 13'!L46/'APPENDIX 13'!L$51*100,"")</f>
        <v>0</v>
      </c>
      <c r="M47" s="135">
        <f>IFERROR('APPENDIX 13'!M46/'APPENDIX 13'!M$51*100,"")</f>
        <v>41.051823672706647</v>
      </c>
      <c r="N47" s="135">
        <f>IFERROR('APPENDIX 13'!N46/'APPENDIX 13'!N$51*100,"")</f>
        <v>0</v>
      </c>
      <c r="O47" s="135">
        <f>IFERROR('APPENDIX 13'!O46/'APPENDIX 13'!O$51*100,"")</f>
        <v>9.063205680556873</v>
      </c>
      <c r="P47" s="135">
        <f>IFERROR('APPENDIX 13'!P46/'APPENDIX 13'!P$51*100,"")</f>
        <v>4.3245836509951223</v>
      </c>
      <c r="Q47" s="136">
        <f>IFERROR('APPENDIX 13'!Q46/'APPENDIX 13'!Q$51*100,"")</f>
        <v>9.6304241026824577</v>
      </c>
      <c r="R47" s="4"/>
    </row>
    <row r="48" spans="2:18" ht="25.5" customHeight="1" x14ac:dyDescent="0.3">
      <c r="B48" s="52" t="s">
        <v>79</v>
      </c>
      <c r="C48" s="135">
        <f>IFERROR('APPENDIX 13'!C47/'APPENDIX 13'!C$51*100,"")</f>
        <v>2.2297502275255332</v>
      </c>
      <c r="D48" s="135">
        <f>IFERROR('APPENDIX 13'!D47/'APPENDIX 13'!D$51*100,"")</f>
        <v>29.897570302124301</v>
      </c>
      <c r="E48" s="135">
        <f>IFERROR('APPENDIX 13'!E47/'APPENDIX 13'!E$51*100,"")</f>
        <v>0</v>
      </c>
      <c r="F48" s="135">
        <f>IFERROR('APPENDIX 13'!F47/'APPENDIX 13'!F$51*100,"")</f>
        <v>55.969213015336031</v>
      </c>
      <c r="G48" s="135">
        <f>IFERROR('APPENDIX 13'!G47/'APPENDIX 13'!G$51*100,"")</f>
        <v>7.3659745102546417</v>
      </c>
      <c r="H48" s="135">
        <f>IFERROR('APPENDIX 13'!H47/'APPENDIX 13'!H$51*100,"")</f>
        <v>26.235233665369567</v>
      </c>
      <c r="I48" s="135">
        <f>IFERROR('APPENDIX 13'!I47/'APPENDIX 13'!I$51*100,"")</f>
        <v>0</v>
      </c>
      <c r="J48" s="135">
        <f>IFERROR('APPENDIX 13'!J47/'APPENDIX 13'!J$51*100,"")</f>
        <v>30.426611961306939</v>
      </c>
      <c r="K48" s="135" t="str">
        <f>IFERROR('APPENDIX 13'!K47/'APPENDIX 13'!K$51*100,"")</f>
        <v/>
      </c>
      <c r="L48" s="135">
        <f>IFERROR('APPENDIX 13'!L47/'APPENDIX 13'!L$51*100,"")</f>
        <v>10.418532793149637</v>
      </c>
      <c r="M48" s="135">
        <f>IFERROR('APPENDIX 13'!M47/'APPENDIX 13'!M$51*100,"")</f>
        <v>0</v>
      </c>
      <c r="N48" s="135">
        <f>IFERROR('APPENDIX 13'!N47/'APPENDIX 13'!N$51*100,"")</f>
        <v>0</v>
      </c>
      <c r="O48" s="135">
        <f>IFERROR('APPENDIX 13'!O47/'APPENDIX 13'!O$51*100,"")</f>
        <v>18.008718197052222</v>
      </c>
      <c r="P48" s="135">
        <f>IFERROR('APPENDIX 13'!P47/'APPENDIX 13'!P$51*100,"")</f>
        <v>8.4931760951613526</v>
      </c>
      <c r="Q48" s="136">
        <f>IFERROR('APPENDIX 13'!Q47/'APPENDIX 13'!Q$51*100,"")</f>
        <v>19.756942856898245</v>
      </c>
      <c r="R48" s="4"/>
    </row>
    <row r="49" spans="2:18" ht="25.5" customHeight="1" x14ac:dyDescent="0.3">
      <c r="B49" s="7" t="s">
        <v>258</v>
      </c>
      <c r="C49" s="135">
        <f>IFERROR('APPENDIX 13'!C48/'APPENDIX 13'!C$51*100,"")</f>
        <v>1.1629082819294165</v>
      </c>
      <c r="D49" s="135">
        <f>IFERROR('APPENDIX 13'!D48/'APPENDIX 13'!D$51*100,"")</f>
        <v>4.3799683054990606</v>
      </c>
      <c r="E49" s="135">
        <f>IFERROR('APPENDIX 13'!E48/'APPENDIX 13'!E$51*100,"")</f>
        <v>1.1339601873579332</v>
      </c>
      <c r="F49" s="135">
        <f>IFERROR('APPENDIX 13'!F48/'APPENDIX 13'!F$51*100,"")</f>
        <v>5.4175300741123813</v>
      </c>
      <c r="G49" s="135">
        <f>IFERROR('APPENDIX 13'!G48/'APPENDIX 13'!G$51*100,"")</f>
        <v>3.3592572727504919</v>
      </c>
      <c r="H49" s="135">
        <f>IFERROR('APPENDIX 13'!H48/'APPENDIX 13'!H$51*100,"")</f>
        <v>4.7212126726864954</v>
      </c>
      <c r="I49" s="135">
        <f>IFERROR('APPENDIX 13'!I48/'APPENDIX 13'!I$51*100,"")</f>
        <v>27.32170173143858</v>
      </c>
      <c r="J49" s="135">
        <f>IFERROR('APPENDIX 13'!J48/'APPENDIX 13'!J$51*100,"")</f>
        <v>2.4989892485999219</v>
      </c>
      <c r="K49" s="135" t="str">
        <f>IFERROR('APPENDIX 13'!K48/'APPENDIX 13'!K$51*100,"")</f>
        <v/>
      </c>
      <c r="L49" s="135">
        <f>IFERROR('APPENDIX 13'!L48/'APPENDIX 13'!L$51*100,"")</f>
        <v>0.20626689786090541</v>
      </c>
      <c r="M49" s="135">
        <f>IFERROR('APPENDIX 13'!M48/'APPENDIX 13'!M$51*100,"")</f>
        <v>52.624553675709947</v>
      </c>
      <c r="N49" s="135">
        <f>IFERROR('APPENDIX 13'!N48/'APPENDIX 13'!N$51*100,"")</f>
        <v>14.337101747173689</v>
      </c>
      <c r="O49" s="135">
        <f>IFERROR('APPENDIX 13'!O48/'APPENDIX 13'!O$51*100,"")</f>
        <v>0.22839712643965074</v>
      </c>
      <c r="P49" s="135">
        <f>IFERROR('APPENDIX 13'!P48/'APPENDIX 13'!P$51*100,"")</f>
        <v>0.44671148679668005</v>
      </c>
      <c r="Q49" s="136">
        <f>IFERROR('APPENDIX 13'!Q48/'APPENDIX 13'!Q$51*100,"")</f>
        <v>1.9901347577015398</v>
      </c>
      <c r="R49" s="4"/>
    </row>
    <row r="50" spans="2:18" ht="25.5" customHeight="1" x14ac:dyDescent="0.3">
      <c r="B50" s="52" t="s">
        <v>48</v>
      </c>
      <c r="C50" s="135">
        <f>IFERROR('APPENDIX 13'!C49/'APPENDIX 13'!C$51*100,"")</f>
        <v>33.412545926450264</v>
      </c>
      <c r="D50" s="135">
        <f>IFERROR('APPENDIX 13'!D49/'APPENDIX 13'!D$51*100,"")</f>
        <v>47.73727568441516</v>
      </c>
      <c r="E50" s="135">
        <f>IFERROR('APPENDIX 13'!E49/'APPENDIX 13'!E$51*100,"")</f>
        <v>98.121826758226319</v>
      </c>
      <c r="F50" s="135">
        <f>IFERROR('APPENDIX 13'!F49/'APPENDIX 13'!F$51*100,"")</f>
        <v>11.596115654100721</v>
      </c>
      <c r="G50" s="135">
        <f>IFERROR('APPENDIX 13'!G49/'APPENDIX 13'!G$51*100,"")</f>
        <v>49.524940617577194</v>
      </c>
      <c r="H50" s="135">
        <f>IFERROR('APPENDIX 13'!H49/'APPENDIX 13'!H$51*100,"")</f>
        <v>57.678226380555273</v>
      </c>
      <c r="I50" s="135">
        <f>IFERROR('APPENDIX 13'!I49/'APPENDIX 13'!I$51*100,"")</f>
        <v>71.396900702773408</v>
      </c>
      <c r="J50" s="135">
        <f>IFERROR('APPENDIX 13'!J49/'APPENDIX 13'!J$51*100,"")</f>
        <v>57.442499475906686</v>
      </c>
      <c r="K50" s="135" t="str">
        <f>IFERROR('APPENDIX 13'!K49/'APPENDIX 13'!K$51*100,"")</f>
        <v/>
      </c>
      <c r="L50" s="135">
        <f>IFERROR('APPENDIX 13'!L49/'APPENDIX 13'!L$51*100,"")</f>
        <v>89.255220360432915</v>
      </c>
      <c r="M50" s="135">
        <f>IFERROR('APPENDIX 13'!M49/'APPENDIX 13'!M$51*100,"")</f>
        <v>2.3292288183668703</v>
      </c>
      <c r="N50" s="135">
        <f>IFERROR('APPENDIX 13'!N49/'APPENDIX 13'!N$51*100,"")</f>
        <v>85.662898252826309</v>
      </c>
      <c r="O50" s="135">
        <f>IFERROR('APPENDIX 13'!O49/'APPENDIX 13'!O$51*100,"")</f>
        <v>72.69967899595126</v>
      </c>
      <c r="P50" s="135">
        <f>IFERROR('APPENDIX 13'!P49/'APPENDIX 13'!P$51*100,"")</f>
        <v>86.22417832703951</v>
      </c>
      <c r="Q50" s="136">
        <f>IFERROR('APPENDIX 13'!Q49/'APPENDIX 13'!Q$51*100,"")</f>
        <v>67.464300475483611</v>
      </c>
      <c r="R50" s="4"/>
    </row>
    <row r="51" spans="2:18" ht="25.5" customHeight="1" x14ac:dyDescent="0.3">
      <c r="B51" s="52" t="s">
        <v>259</v>
      </c>
      <c r="C51" s="135">
        <f>IFERROR('APPENDIX 13'!C50/'APPENDIX 13'!C$51*100,"")</f>
        <v>43.487713621195269</v>
      </c>
      <c r="D51" s="135">
        <f>IFERROR('APPENDIX 13'!D50/'APPENDIX 13'!D$51*100,"")</f>
        <v>1.5791111424776887</v>
      </c>
      <c r="E51" s="135">
        <f>IFERROR('APPENDIX 13'!E50/'APPENDIX 13'!E$51*100,"")</f>
        <v>1.901877805729154E-2</v>
      </c>
      <c r="F51" s="135">
        <f>IFERROR('APPENDIX 13'!F50/'APPENDIX 13'!F$51*100,"")</f>
        <v>1.4360396143905629</v>
      </c>
      <c r="G51" s="135">
        <f>IFERROR('APPENDIX 13'!G50/'APPENDIX 13'!G$51*100,"")</f>
        <v>15.256813015605445</v>
      </c>
      <c r="H51" s="135">
        <f>IFERROR('APPENDIX 13'!H50/'APPENDIX 13'!H$51*100,"")</f>
        <v>3.6383927376663974</v>
      </c>
      <c r="I51" s="135">
        <f>IFERROR('APPENDIX 13'!I50/'APPENDIX 13'!I$51*100,"")</f>
        <v>1.2813975657880152</v>
      </c>
      <c r="J51" s="135">
        <f>IFERROR('APPENDIX 13'!J50/'APPENDIX 13'!J$51*100,"")</f>
        <v>1.5189347428947919</v>
      </c>
      <c r="K51" s="135" t="str">
        <f>IFERROR('APPENDIX 13'!K50/'APPENDIX 13'!K$51*100,"")</f>
        <v/>
      </c>
      <c r="L51" s="135">
        <f>IFERROR('APPENDIX 13'!L50/'APPENDIX 13'!L$51*100,"")</f>
        <v>0.11997994855654261</v>
      </c>
      <c r="M51" s="135">
        <f>IFERROR('APPENDIX 13'!M50/'APPENDIX 13'!M$51*100,"")</f>
        <v>3.9943938332165385</v>
      </c>
      <c r="N51" s="135">
        <f>IFERROR('APPENDIX 13'!N50/'APPENDIX 13'!N$51*100,"")</f>
        <v>0</v>
      </c>
      <c r="O51" s="135">
        <f>IFERROR('APPENDIX 13'!O50/'APPENDIX 13'!O$51*100,"")</f>
        <v>0</v>
      </c>
      <c r="P51" s="135">
        <f>IFERROR('APPENDIX 13'!P50/'APPENDIX 13'!P$51*100,"")</f>
        <v>0.51135044000732677</v>
      </c>
      <c r="Q51" s="136">
        <f>IFERROR('APPENDIX 13'!Q50/'APPENDIX 13'!Q$51*100,"")</f>
        <v>1.1581978072341346</v>
      </c>
      <c r="R51" s="4"/>
    </row>
    <row r="52" spans="2:18" ht="25.5" customHeight="1" x14ac:dyDescent="0.3">
      <c r="B52" s="133" t="s">
        <v>216</v>
      </c>
      <c r="C52" s="134">
        <f>SUM(C47:C51)</f>
        <v>100</v>
      </c>
      <c r="D52" s="134">
        <f t="shared" ref="D52:R52" si="1">SUM(D47:D51)</f>
        <v>100</v>
      </c>
      <c r="E52" s="134">
        <f t="shared" si="1"/>
        <v>100</v>
      </c>
      <c r="F52" s="134">
        <f t="shared" si="1"/>
        <v>99.999999999999986</v>
      </c>
      <c r="G52" s="134">
        <f t="shared" si="1"/>
        <v>100</v>
      </c>
      <c r="H52" s="134">
        <f t="shared" si="1"/>
        <v>100</v>
      </c>
      <c r="I52" s="134">
        <f t="shared" si="1"/>
        <v>100</v>
      </c>
      <c r="J52" s="134">
        <f t="shared" si="1"/>
        <v>99.999999999999986</v>
      </c>
      <c r="K52" s="134">
        <f t="shared" si="1"/>
        <v>0</v>
      </c>
      <c r="L52" s="134">
        <f t="shared" si="1"/>
        <v>100</v>
      </c>
      <c r="M52" s="134">
        <f t="shared" si="1"/>
        <v>100</v>
      </c>
      <c r="N52" s="134">
        <f t="shared" si="1"/>
        <v>100</v>
      </c>
      <c r="O52" s="134">
        <f t="shared" si="1"/>
        <v>100</v>
      </c>
      <c r="P52" s="134">
        <f t="shared" si="1"/>
        <v>100</v>
      </c>
      <c r="Q52" s="134">
        <f t="shared" si="1"/>
        <v>99.999999999999986</v>
      </c>
      <c r="R52" s="134">
        <f t="shared" si="1"/>
        <v>0</v>
      </c>
    </row>
    <row r="53" spans="2:18" ht="18" customHeight="1" x14ac:dyDescent="0.3">
      <c r="B53" s="283" t="s">
        <v>217</v>
      </c>
      <c r="C53" s="283"/>
      <c r="D53" s="283"/>
      <c r="E53" s="283"/>
      <c r="F53" s="283"/>
      <c r="G53" s="283"/>
      <c r="H53" s="283"/>
      <c r="I53" s="283"/>
      <c r="J53" s="283"/>
      <c r="K53" s="283"/>
      <c r="L53" s="283"/>
      <c r="M53" s="283"/>
      <c r="N53" s="283"/>
      <c r="O53" s="283"/>
      <c r="P53" s="283"/>
      <c r="Q53" s="283"/>
    </row>
  </sheetData>
  <sheetProtection algorithmName="SHA-512" hashValue="LyZGdz1OiK8ZKmND75W/+dT1Rx4xVlrYGlIRoj8JX9icNz0TBTLdQL3zOlKmXKLWNVc30/h1sJ0rVJU19ppDlQ==" saltValue="695SwjVCK6EIVIV7ij22Bw==" spinCount="100000" sheet="1" objects="1" scenarios="1"/>
  <sortState ref="B7:Q43">
    <sortCondition descending="1" ref="Q7:Q43"/>
  </sortState>
  <mergeCells count="20">
    <mergeCell ref="B3:Q3"/>
    <mergeCell ref="B4:B5"/>
    <mergeCell ref="C4:C5"/>
    <mergeCell ref="D4:D5"/>
    <mergeCell ref="E4:E5"/>
    <mergeCell ref="F4:F5"/>
    <mergeCell ref="G4:G5"/>
    <mergeCell ref="H4:H5"/>
    <mergeCell ref="I4:I5"/>
    <mergeCell ref="J4:J5"/>
    <mergeCell ref="Q4:Q5"/>
    <mergeCell ref="B6:Q6"/>
    <mergeCell ref="B46:Q46"/>
    <mergeCell ref="B53:Q53"/>
    <mergeCell ref="K4:K5"/>
    <mergeCell ref="L4:L5"/>
    <mergeCell ref="M4:M5"/>
    <mergeCell ref="N4:N5"/>
    <mergeCell ref="O4:O5"/>
    <mergeCell ref="P4:P5"/>
  </mergeCells>
  <pageMargins left="0.7" right="0.7" top="0.75" bottom="0.75" header="0.3" footer="0.3"/>
  <pageSetup paperSize="9" scale="4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pageSetUpPr fitToPage="1"/>
  </sheetPr>
  <dimension ref="B1:Q54"/>
  <sheetViews>
    <sheetView showGridLines="0" topLeftCell="G31" zoomScale="80" zoomScaleNormal="80" workbookViewId="0">
      <selection activeCell="B3" sqref="B3:Q51"/>
    </sheetView>
  </sheetViews>
  <sheetFormatPr defaultColWidth="9.33203125" defaultRowHeight="19.5" customHeight="1" x14ac:dyDescent="0.25"/>
  <cols>
    <col min="1" max="1" width="17" style="4" customWidth="1"/>
    <col min="2" max="2" width="45.33203125" style="4" bestFit="1" customWidth="1"/>
    <col min="3" max="17" width="19.5546875" style="4" customWidth="1"/>
    <col min="18" max="18" width="11.5546875" style="4" customWidth="1"/>
    <col min="19" max="19" width="16.33203125" style="4" customWidth="1"/>
    <col min="20" max="16384" width="9.33203125" style="4"/>
  </cols>
  <sheetData>
    <row r="1" spans="2:17" ht="24.75" customHeight="1" x14ac:dyDescent="0.25"/>
    <row r="3" spans="2:17" ht="24.75" customHeight="1" x14ac:dyDescent="0.25">
      <c r="B3" s="288" t="s">
        <v>305</v>
      </c>
      <c r="C3" s="288"/>
      <c r="D3" s="288"/>
      <c r="E3" s="288"/>
      <c r="F3" s="288"/>
      <c r="G3" s="288"/>
      <c r="H3" s="288"/>
      <c r="I3" s="288"/>
      <c r="J3" s="288"/>
      <c r="K3" s="288"/>
      <c r="L3" s="288"/>
      <c r="M3" s="288"/>
      <c r="N3" s="288"/>
      <c r="O3" s="288"/>
      <c r="P3" s="288"/>
      <c r="Q3" s="288"/>
    </row>
    <row r="4" spans="2:17" ht="27.6" x14ac:dyDescent="0.25">
      <c r="B4" s="64" t="s">
        <v>0</v>
      </c>
      <c r="C4" s="66" t="s">
        <v>201</v>
      </c>
      <c r="D4" s="66" t="s">
        <v>202</v>
      </c>
      <c r="E4" s="66" t="s">
        <v>203</v>
      </c>
      <c r="F4" s="66" t="s">
        <v>204</v>
      </c>
      <c r="G4" s="66" t="s">
        <v>205</v>
      </c>
      <c r="H4" s="66" t="s">
        <v>206</v>
      </c>
      <c r="I4" s="66" t="s">
        <v>207</v>
      </c>
      <c r="J4" s="66" t="s">
        <v>208</v>
      </c>
      <c r="K4" s="66" t="s">
        <v>209</v>
      </c>
      <c r="L4" s="66" t="s">
        <v>210</v>
      </c>
      <c r="M4" s="66" t="s">
        <v>211</v>
      </c>
      <c r="N4" s="66" t="s">
        <v>212</v>
      </c>
      <c r="O4" s="66" t="s">
        <v>213</v>
      </c>
      <c r="P4" s="66" t="s">
        <v>214</v>
      </c>
      <c r="Q4" s="66" t="s">
        <v>215</v>
      </c>
    </row>
    <row r="5" spans="2:17" ht="28.5" customHeight="1" x14ac:dyDescent="0.25">
      <c r="B5" s="289" t="s">
        <v>16</v>
      </c>
      <c r="C5" s="289"/>
      <c r="D5" s="289"/>
      <c r="E5" s="289"/>
      <c r="F5" s="289"/>
      <c r="G5" s="289"/>
      <c r="H5" s="289"/>
      <c r="I5" s="289"/>
      <c r="J5" s="289"/>
      <c r="K5" s="289"/>
      <c r="L5" s="289"/>
      <c r="M5" s="289"/>
      <c r="N5" s="289"/>
      <c r="O5" s="289"/>
      <c r="P5" s="289"/>
      <c r="Q5" s="289"/>
    </row>
    <row r="6" spans="2:17" ht="28.5" customHeight="1" x14ac:dyDescent="0.25">
      <c r="B6" s="137" t="s">
        <v>17</v>
      </c>
      <c r="C6" s="68">
        <v>0</v>
      </c>
      <c r="D6" s="68">
        <v>0</v>
      </c>
      <c r="E6" s="68">
        <v>78</v>
      </c>
      <c r="F6" s="68">
        <v>397</v>
      </c>
      <c r="G6" s="68">
        <v>0</v>
      </c>
      <c r="H6" s="68">
        <v>0</v>
      </c>
      <c r="I6" s="68">
        <v>0</v>
      </c>
      <c r="J6" s="68">
        <v>0</v>
      </c>
      <c r="K6" s="68">
        <v>0</v>
      </c>
      <c r="L6" s="68">
        <v>5422</v>
      </c>
      <c r="M6" s="68">
        <v>0</v>
      </c>
      <c r="N6" s="68">
        <v>850</v>
      </c>
      <c r="O6" s="68">
        <v>808635</v>
      </c>
      <c r="P6" s="68">
        <v>2651</v>
      </c>
      <c r="Q6" s="138">
        <v>818032</v>
      </c>
    </row>
    <row r="7" spans="2:17" ht="28.5" customHeight="1" x14ac:dyDescent="0.25">
      <c r="B7" s="137" t="s">
        <v>18</v>
      </c>
      <c r="C7" s="68">
        <v>0</v>
      </c>
      <c r="D7" s="68">
        <v>-2</v>
      </c>
      <c r="E7" s="68">
        <v>200</v>
      </c>
      <c r="F7" s="68">
        <v>-6710</v>
      </c>
      <c r="G7" s="68">
        <v>12866</v>
      </c>
      <c r="H7" s="68">
        <v>212</v>
      </c>
      <c r="I7" s="68">
        <v>144085</v>
      </c>
      <c r="J7" s="68">
        <v>226786</v>
      </c>
      <c r="K7" s="68">
        <v>0</v>
      </c>
      <c r="L7" s="68">
        <v>788</v>
      </c>
      <c r="M7" s="68">
        <v>1393</v>
      </c>
      <c r="N7" s="68">
        <v>3210</v>
      </c>
      <c r="O7" s="68">
        <v>0</v>
      </c>
      <c r="P7" s="68">
        <v>31290</v>
      </c>
      <c r="Q7" s="138">
        <v>414120</v>
      </c>
    </row>
    <row r="8" spans="2:17" ht="28.5" customHeight="1" x14ac:dyDescent="0.25">
      <c r="B8" s="137" t="s">
        <v>19</v>
      </c>
      <c r="C8" s="69">
        <v>0</v>
      </c>
      <c r="D8" s="69">
        <v>209</v>
      </c>
      <c r="E8" s="69">
        <v>5711</v>
      </c>
      <c r="F8" s="69">
        <v>15814</v>
      </c>
      <c r="G8" s="69">
        <v>17740</v>
      </c>
      <c r="H8" s="69">
        <v>2005</v>
      </c>
      <c r="I8" s="69">
        <v>61528</v>
      </c>
      <c r="J8" s="69">
        <v>48119</v>
      </c>
      <c r="K8" s="69">
        <v>0</v>
      </c>
      <c r="L8" s="69">
        <v>16812</v>
      </c>
      <c r="M8" s="69">
        <v>24210</v>
      </c>
      <c r="N8" s="69">
        <v>7558</v>
      </c>
      <c r="O8" s="69">
        <v>0</v>
      </c>
      <c r="P8" s="69">
        <v>0</v>
      </c>
      <c r="Q8" s="138">
        <v>199706</v>
      </c>
    </row>
    <row r="9" spans="2:17" ht="28.5" customHeight="1" x14ac:dyDescent="0.25">
      <c r="B9" s="137" t="s">
        <v>145</v>
      </c>
      <c r="C9" s="69">
        <v>0</v>
      </c>
      <c r="D9" s="69">
        <v>0</v>
      </c>
      <c r="E9" s="69">
        <v>2605</v>
      </c>
      <c r="F9" s="69">
        <v>1945</v>
      </c>
      <c r="G9" s="69">
        <v>0</v>
      </c>
      <c r="H9" s="69">
        <v>4762</v>
      </c>
      <c r="I9" s="69">
        <v>31517</v>
      </c>
      <c r="J9" s="69">
        <v>9062</v>
      </c>
      <c r="K9" s="69">
        <v>0</v>
      </c>
      <c r="L9" s="69">
        <v>329</v>
      </c>
      <c r="M9" s="69">
        <v>472</v>
      </c>
      <c r="N9" s="69">
        <v>1439</v>
      </c>
      <c r="O9" s="69">
        <v>0</v>
      </c>
      <c r="P9" s="69">
        <v>0</v>
      </c>
      <c r="Q9" s="138">
        <v>52131</v>
      </c>
    </row>
    <row r="10" spans="2:17" ht="28.5" customHeight="1" x14ac:dyDescent="0.25">
      <c r="B10" s="137" t="s">
        <v>20</v>
      </c>
      <c r="C10" s="69">
        <v>0</v>
      </c>
      <c r="D10" s="69">
        <v>14035</v>
      </c>
      <c r="E10" s="69">
        <v>15054</v>
      </c>
      <c r="F10" s="69">
        <v>28351</v>
      </c>
      <c r="G10" s="69">
        <v>21950</v>
      </c>
      <c r="H10" s="69">
        <v>40970</v>
      </c>
      <c r="I10" s="69">
        <v>537939</v>
      </c>
      <c r="J10" s="69">
        <v>503068</v>
      </c>
      <c r="K10" s="69">
        <v>0</v>
      </c>
      <c r="L10" s="69">
        <v>36377</v>
      </c>
      <c r="M10" s="69">
        <v>56089</v>
      </c>
      <c r="N10" s="69">
        <v>66449</v>
      </c>
      <c r="O10" s="69">
        <v>1023672</v>
      </c>
      <c r="P10" s="69">
        <v>49613</v>
      </c>
      <c r="Q10" s="138">
        <v>2393568</v>
      </c>
    </row>
    <row r="11" spans="2:17" ht="28.5" customHeight="1" x14ac:dyDescent="0.25">
      <c r="B11" s="137" t="s">
        <v>139</v>
      </c>
      <c r="C11" s="69">
        <v>0</v>
      </c>
      <c r="D11" s="69">
        <v>-6190</v>
      </c>
      <c r="E11" s="69">
        <v>6128</v>
      </c>
      <c r="F11" s="69">
        <v>41111</v>
      </c>
      <c r="G11" s="69">
        <v>3916</v>
      </c>
      <c r="H11" s="69">
        <v>9805</v>
      </c>
      <c r="I11" s="69">
        <v>422982</v>
      </c>
      <c r="J11" s="69">
        <v>388116</v>
      </c>
      <c r="K11" s="69">
        <v>0</v>
      </c>
      <c r="L11" s="69">
        <v>71489</v>
      </c>
      <c r="M11" s="69">
        <v>50521</v>
      </c>
      <c r="N11" s="69">
        <v>21440</v>
      </c>
      <c r="O11" s="69">
        <v>745140</v>
      </c>
      <c r="P11" s="69">
        <v>212093</v>
      </c>
      <c r="Q11" s="138">
        <v>1966550</v>
      </c>
    </row>
    <row r="12" spans="2:17" ht="28.5" customHeight="1" x14ac:dyDescent="0.25">
      <c r="B12" s="137" t="s">
        <v>21</v>
      </c>
      <c r="C12" s="69">
        <v>0</v>
      </c>
      <c r="D12" s="69">
        <v>16286</v>
      </c>
      <c r="E12" s="69">
        <v>8275</v>
      </c>
      <c r="F12" s="69">
        <v>13767</v>
      </c>
      <c r="G12" s="69">
        <v>76553</v>
      </c>
      <c r="H12" s="69">
        <v>9111</v>
      </c>
      <c r="I12" s="69">
        <v>875503</v>
      </c>
      <c r="J12" s="69">
        <v>626260</v>
      </c>
      <c r="K12" s="69">
        <v>0</v>
      </c>
      <c r="L12" s="69">
        <v>17165</v>
      </c>
      <c r="M12" s="69">
        <v>31557</v>
      </c>
      <c r="N12" s="69">
        <v>41086</v>
      </c>
      <c r="O12" s="69">
        <v>1175847</v>
      </c>
      <c r="P12" s="69">
        <v>66122</v>
      </c>
      <c r="Q12" s="138">
        <v>2957532</v>
      </c>
    </row>
    <row r="13" spans="2:17" ht="28.5" customHeight="1" x14ac:dyDescent="0.25">
      <c r="B13" s="137" t="s">
        <v>22</v>
      </c>
      <c r="C13" s="69">
        <v>0</v>
      </c>
      <c r="D13" s="69">
        <v>799</v>
      </c>
      <c r="E13" s="69">
        <v>27</v>
      </c>
      <c r="F13" s="69">
        <v>3959</v>
      </c>
      <c r="G13" s="69">
        <v>92</v>
      </c>
      <c r="H13" s="69">
        <v>7096</v>
      </c>
      <c r="I13" s="69">
        <v>41209</v>
      </c>
      <c r="J13" s="69">
        <v>23728</v>
      </c>
      <c r="K13" s="69">
        <v>0</v>
      </c>
      <c r="L13" s="69">
        <v>0</v>
      </c>
      <c r="M13" s="69">
        <v>129</v>
      </c>
      <c r="N13" s="69">
        <v>0</v>
      </c>
      <c r="O13" s="69">
        <v>0</v>
      </c>
      <c r="P13" s="69">
        <v>4897</v>
      </c>
      <c r="Q13" s="138">
        <v>81937</v>
      </c>
    </row>
    <row r="14" spans="2:17" ht="28.5" customHeight="1" x14ac:dyDescent="0.25">
      <c r="B14" s="137" t="s">
        <v>23</v>
      </c>
      <c r="C14" s="69">
        <v>0</v>
      </c>
      <c r="D14" s="69">
        <v>0</v>
      </c>
      <c r="E14" s="69">
        <v>0</v>
      </c>
      <c r="F14" s="69">
        <v>0</v>
      </c>
      <c r="G14" s="69">
        <v>0</v>
      </c>
      <c r="H14" s="69">
        <v>0</v>
      </c>
      <c r="I14" s="69">
        <v>60336</v>
      </c>
      <c r="J14" s="69">
        <v>21265</v>
      </c>
      <c r="K14" s="69">
        <v>1127436</v>
      </c>
      <c r="L14" s="69">
        <v>0</v>
      </c>
      <c r="M14" s="69">
        <v>0</v>
      </c>
      <c r="N14" s="69">
        <v>0</v>
      </c>
      <c r="O14" s="69">
        <v>0</v>
      </c>
      <c r="P14" s="69">
        <v>0</v>
      </c>
      <c r="Q14" s="138">
        <v>1209037</v>
      </c>
    </row>
    <row r="15" spans="2:17" ht="28.5" customHeight="1" x14ac:dyDescent="0.25">
      <c r="B15" s="137" t="s">
        <v>24</v>
      </c>
      <c r="C15" s="69">
        <v>0</v>
      </c>
      <c r="D15" s="69">
        <v>6551</v>
      </c>
      <c r="E15" s="69">
        <v>2224</v>
      </c>
      <c r="F15" s="69">
        <v>4082</v>
      </c>
      <c r="G15" s="69">
        <v>1232</v>
      </c>
      <c r="H15" s="69">
        <v>7095</v>
      </c>
      <c r="I15" s="69">
        <v>268249</v>
      </c>
      <c r="J15" s="69">
        <v>188305</v>
      </c>
      <c r="K15" s="69">
        <v>52843</v>
      </c>
      <c r="L15" s="69">
        <v>5781</v>
      </c>
      <c r="M15" s="69">
        <v>581</v>
      </c>
      <c r="N15" s="69">
        <v>42333</v>
      </c>
      <c r="O15" s="69">
        <v>0</v>
      </c>
      <c r="P15" s="69">
        <v>425</v>
      </c>
      <c r="Q15" s="138">
        <v>579701</v>
      </c>
    </row>
    <row r="16" spans="2:17" ht="28.5" customHeight="1" x14ac:dyDescent="0.25">
      <c r="B16" s="137" t="s">
        <v>25</v>
      </c>
      <c r="C16" s="69">
        <v>0</v>
      </c>
      <c r="D16" s="69">
        <v>31851</v>
      </c>
      <c r="E16" s="69">
        <v>2782</v>
      </c>
      <c r="F16" s="69">
        <v>14036</v>
      </c>
      <c r="G16" s="69">
        <v>39519</v>
      </c>
      <c r="H16" s="69">
        <v>14727</v>
      </c>
      <c r="I16" s="69">
        <v>260517</v>
      </c>
      <c r="J16" s="69">
        <v>272599</v>
      </c>
      <c r="K16" s="69">
        <v>0</v>
      </c>
      <c r="L16" s="69">
        <v>46054</v>
      </c>
      <c r="M16" s="69">
        <v>38281</v>
      </c>
      <c r="N16" s="69">
        <v>83343</v>
      </c>
      <c r="O16" s="69">
        <v>258287</v>
      </c>
      <c r="P16" s="69">
        <v>0</v>
      </c>
      <c r="Q16" s="138">
        <v>1061994</v>
      </c>
    </row>
    <row r="17" spans="2:17" ht="28.5" customHeight="1" x14ac:dyDescent="0.25">
      <c r="B17" s="137" t="s">
        <v>26</v>
      </c>
      <c r="C17" s="69">
        <v>0</v>
      </c>
      <c r="D17" s="69">
        <v>12197</v>
      </c>
      <c r="E17" s="69">
        <v>24618</v>
      </c>
      <c r="F17" s="69">
        <v>41897</v>
      </c>
      <c r="G17" s="69">
        <v>6117</v>
      </c>
      <c r="H17" s="69">
        <v>18585</v>
      </c>
      <c r="I17" s="69">
        <v>247234</v>
      </c>
      <c r="J17" s="69">
        <v>261740</v>
      </c>
      <c r="K17" s="69">
        <v>1614</v>
      </c>
      <c r="L17" s="69">
        <v>5939</v>
      </c>
      <c r="M17" s="69">
        <v>83474</v>
      </c>
      <c r="N17" s="69">
        <v>113252</v>
      </c>
      <c r="O17" s="69">
        <v>133697</v>
      </c>
      <c r="P17" s="69">
        <v>2953</v>
      </c>
      <c r="Q17" s="138">
        <v>953318</v>
      </c>
    </row>
    <row r="18" spans="2:17" ht="28.5" customHeight="1" x14ac:dyDescent="0.25">
      <c r="B18" s="137" t="s">
        <v>27</v>
      </c>
      <c r="C18" s="69">
        <v>0</v>
      </c>
      <c r="D18" s="69">
        <v>14889</v>
      </c>
      <c r="E18" s="69">
        <v>2711</v>
      </c>
      <c r="F18" s="69">
        <v>8745</v>
      </c>
      <c r="G18" s="69">
        <v>2540</v>
      </c>
      <c r="H18" s="69">
        <v>31817</v>
      </c>
      <c r="I18" s="69">
        <v>332266</v>
      </c>
      <c r="J18" s="69">
        <v>251343</v>
      </c>
      <c r="K18" s="69">
        <v>0</v>
      </c>
      <c r="L18" s="69">
        <v>1404</v>
      </c>
      <c r="M18" s="69">
        <v>24138</v>
      </c>
      <c r="N18" s="69">
        <v>34294</v>
      </c>
      <c r="O18" s="69">
        <v>0</v>
      </c>
      <c r="P18" s="69">
        <v>2</v>
      </c>
      <c r="Q18" s="138">
        <v>704151</v>
      </c>
    </row>
    <row r="19" spans="2:17" ht="28.5" customHeight="1" x14ac:dyDescent="0.25">
      <c r="B19" s="137" t="s">
        <v>28</v>
      </c>
      <c r="C19" s="69">
        <v>523</v>
      </c>
      <c r="D19" s="69">
        <v>2346</v>
      </c>
      <c r="E19" s="69">
        <v>12902</v>
      </c>
      <c r="F19" s="69">
        <v>11180</v>
      </c>
      <c r="G19" s="69">
        <v>4866</v>
      </c>
      <c r="H19" s="69">
        <v>3070</v>
      </c>
      <c r="I19" s="69">
        <v>260062</v>
      </c>
      <c r="J19" s="69">
        <v>145164</v>
      </c>
      <c r="K19" s="69">
        <v>0</v>
      </c>
      <c r="L19" s="69">
        <v>25908</v>
      </c>
      <c r="M19" s="69">
        <v>7580</v>
      </c>
      <c r="N19" s="69">
        <v>18738</v>
      </c>
      <c r="O19" s="69">
        <v>206155</v>
      </c>
      <c r="P19" s="69">
        <v>11441</v>
      </c>
      <c r="Q19" s="138">
        <v>709936</v>
      </c>
    </row>
    <row r="20" spans="2:17" ht="28.5" customHeight="1" x14ac:dyDescent="0.25">
      <c r="B20" s="137" t="s">
        <v>29</v>
      </c>
      <c r="C20" s="69">
        <v>6892</v>
      </c>
      <c r="D20" s="69">
        <v>7896</v>
      </c>
      <c r="E20" s="69">
        <v>8225</v>
      </c>
      <c r="F20" s="69">
        <v>43792</v>
      </c>
      <c r="G20" s="69">
        <v>13614</v>
      </c>
      <c r="H20" s="69">
        <v>18390</v>
      </c>
      <c r="I20" s="69">
        <v>318401</v>
      </c>
      <c r="J20" s="69">
        <v>163283</v>
      </c>
      <c r="K20" s="69">
        <v>0</v>
      </c>
      <c r="L20" s="69">
        <v>44465</v>
      </c>
      <c r="M20" s="69">
        <v>28420</v>
      </c>
      <c r="N20" s="69">
        <v>49550</v>
      </c>
      <c r="O20" s="69">
        <v>63583</v>
      </c>
      <c r="P20" s="69">
        <v>923</v>
      </c>
      <c r="Q20" s="138">
        <v>767436</v>
      </c>
    </row>
    <row r="21" spans="2:17" ht="28.5" customHeight="1" x14ac:dyDescent="0.25">
      <c r="B21" s="137" t="s">
        <v>30</v>
      </c>
      <c r="C21" s="69">
        <v>0</v>
      </c>
      <c r="D21" s="69">
        <v>6031</v>
      </c>
      <c r="E21" s="69">
        <v>12987</v>
      </c>
      <c r="F21" s="69">
        <v>37786</v>
      </c>
      <c r="G21" s="69">
        <v>39</v>
      </c>
      <c r="H21" s="69">
        <v>24471</v>
      </c>
      <c r="I21" s="69">
        <v>112382</v>
      </c>
      <c r="J21" s="69">
        <v>71655</v>
      </c>
      <c r="K21" s="69">
        <v>0</v>
      </c>
      <c r="L21" s="69">
        <v>12989</v>
      </c>
      <c r="M21" s="69">
        <v>10159</v>
      </c>
      <c r="N21" s="69">
        <v>22999</v>
      </c>
      <c r="O21" s="69">
        <v>0</v>
      </c>
      <c r="P21" s="69">
        <v>-59</v>
      </c>
      <c r="Q21" s="138">
        <v>311438</v>
      </c>
    </row>
    <row r="22" spans="2:17" ht="28.5" customHeight="1" x14ac:dyDescent="0.25">
      <c r="B22" s="137" t="s">
        <v>31</v>
      </c>
      <c r="C22" s="69">
        <v>0</v>
      </c>
      <c r="D22" s="69">
        <v>0</v>
      </c>
      <c r="E22" s="69">
        <v>0</v>
      </c>
      <c r="F22" s="69">
        <v>0</v>
      </c>
      <c r="G22" s="69">
        <v>0</v>
      </c>
      <c r="H22" s="69">
        <v>0</v>
      </c>
      <c r="I22" s="69">
        <v>0</v>
      </c>
      <c r="J22" s="69">
        <v>0</v>
      </c>
      <c r="K22" s="69">
        <v>0</v>
      </c>
      <c r="L22" s="69">
        <v>0</v>
      </c>
      <c r="M22" s="69">
        <v>0</v>
      </c>
      <c r="N22" s="69">
        <v>0</v>
      </c>
      <c r="O22" s="69">
        <v>0</v>
      </c>
      <c r="P22" s="69">
        <v>0</v>
      </c>
      <c r="Q22" s="138">
        <v>0</v>
      </c>
    </row>
    <row r="23" spans="2:17" ht="28.5" customHeight="1" x14ac:dyDescent="0.25">
      <c r="B23" s="137" t="s">
        <v>32</v>
      </c>
      <c r="C23" s="69">
        <v>0</v>
      </c>
      <c r="D23" s="69">
        <v>13094</v>
      </c>
      <c r="E23" s="69">
        <v>3115</v>
      </c>
      <c r="F23" s="69">
        <v>31349</v>
      </c>
      <c r="G23" s="69">
        <v>28356</v>
      </c>
      <c r="H23" s="69">
        <v>21407</v>
      </c>
      <c r="I23" s="69">
        <v>518668</v>
      </c>
      <c r="J23" s="69">
        <v>255537</v>
      </c>
      <c r="K23" s="69">
        <v>0</v>
      </c>
      <c r="L23" s="69">
        <v>109858</v>
      </c>
      <c r="M23" s="69">
        <v>30970</v>
      </c>
      <c r="N23" s="69">
        <v>16253</v>
      </c>
      <c r="O23" s="69">
        <v>1628976</v>
      </c>
      <c r="P23" s="69">
        <v>14963</v>
      </c>
      <c r="Q23" s="138">
        <v>2672547</v>
      </c>
    </row>
    <row r="24" spans="2:17" ht="28.5" customHeight="1" x14ac:dyDescent="0.25">
      <c r="B24" s="137" t="s">
        <v>33</v>
      </c>
      <c r="C24" s="69">
        <v>0</v>
      </c>
      <c r="D24" s="69">
        <v>13565</v>
      </c>
      <c r="E24" s="69">
        <v>3966</v>
      </c>
      <c r="F24" s="69">
        <v>45665</v>
      </c>
      <c r="G24" s="69">
        <v>4880</v>
      </c>
      <c r="H24" s="69">
        <v>26651</v>
      </c>
      <c r="I24" s="69">
        <v>88269</v>
      </c>
      <c r="J24" s="69">
        <v>194264</v>
      </c>
      <c r="K24" s="69">
        <v>0</v>
      </c>
      <c r="L24" s="69">
        <v>466</v>
      </c>
      <c r="M24" s="69">
        <v>19905</v>
      </c>
      <c r="N24" s="69">
        <v>95934</v>
      </c>
      <c r="O24" s="69">
        <v>63955</v>
      </c>
      <c r="P24" s="69">
        <v>576</v>
      </c>
      <c r="Q24" s="138">
        <v>558097</v>
      </c>
    </row>
    <row r="25" spans="2:17" ht="28.5" customHeight="1" x14ac:dyDescent="0.25">
      <c r="B25" s="137" t="s">
        <v>34</v>
      </c>
      <c r="C25" s="69">
        <v>0</v>
      </c>
      <c r="D25" s="69">
        <v>1603</v>
      </c>
      <c r="E25" s="69">
        <v>2161</v>
      </c>
      <c r="F25" s="69">
        <v>1503</v>
      </c>
      <c r="G25" s="69">
        <v>2289</v>
      </c>
      <c r="H25" s="69">
        <v>1822</v>
      </c>
      <c r="I25" s="69">
        <v>176680</v>
      </c>
      <c r="J25" s="69">
        <v>148106</v>
      </c>
      <c r="K25" s="69">
        <v>0</v>
      </c>
      <c r="L25" s="69">
        <v>-21</v>
      </c>
      <c r="M25" s="69">
        <v>2312</v>
      </c>
      <c r="N25" s="69">
        <v>5269</v>
      </c>
      <c r="O25" s="69">
        <v>0</v>
      </c>
      <c r="P25" s="69">
        <v>3298</v>
      </c>
      <c r="Q25" s="138">
        <v>345021</v>
      </c>
    </row>
    <row r="26" spans="2:17" ht="28.5" customHeight="1" x14ac:dyDescent="0.25">
      <c r="B26" s="137" t="s">
        <v>35</v>
      </c>
      <c r="C26" s="69">
        <v>0</v>
      </c>
      <c r="D26" s="69">
        <v>1342</v>
      </c>
      <c r="E26" s="69">
        <v>346</v>
      </c>
      <c r="F26" s="69">
        <v>12427</v>
      </c>
      <c r="G26" s="69">
        <v>30021</v>
      </c>
      <c r="H26" s="69">
        <v>585</v>
      </c>
      <c r="I26" s="69">
        <v>282302</v>
      </c>
      <c r="J26" s="69">
        <v>220511</v>
      </c>
      <c r="K26" s="69">
        <v>53099</v>
      </c>
      <c r="L26" s="69">
        <v>278</v>
      </c>
      <c r="M26" s="69">
        <v>4024</v>
      </c>
      <c r="N26" s="69">
        <v>11257</v>
      </c>
      <c r="O26" s="69">
        <v>992519</v>
      </c>
      <c r="P26" s="69">
        <v>8769</v>
      </c>
      <c r="Q26" s="138">
        <v>1617479</v>
      </c>
    </row>
    <row r="27" spans="2:17" ht="28.5" customHeight="1" x14ac:dyDescent="0.25">
      <c r="B27" s="137" t="s">
        <v>36</v>
      </c>
      <c r="C27" s="69">
        <v>0</v>
      </c>
      <c r="D27" s="69">
        <v>15855</v>
      </c>
      <c r="E27" s="69">
        <v>7074</v>
      </c>
      <c r="F27" s="69">
        <v>42028</v>
      </c>
      <c r="G27" s="69">
        <v>610</v>
      </c>
      <c r="H27" s="69">
        <v>31937</v>
      </c>
      <c r="I27" s="69">
        <v>94325</v>
      </c>
      <c r="J27" s="69">
        <v>75904</v>
      </c>
      <c r="K27" s="69">
        <v>0</v>
      </c>
      <c r="L27" s="69">
        <v>1798</v>
      </c>
      <c r="M27" s="69">
        <v>7108</v>
      </c>
      <c r="N27" s="69">
        <v>57345</v>
      </c>
      <c r="O27" s="69">
        <v>0</v>
      </c>
      <c r="P27" s="69">
        <v>11032</v>
      </c>
      <c r="Q27" s="138">
        <v>345016</v>
      </c>
    </row>
    <row r="28" spans="2:17" ht="28.5" customHeight="1" x14ac:dyDescent="0.25">
      <c r="B28" s="137" t="s">
        <v>199</v>
      </c>
      <c r="C28" s="69">
        <v>0</v>
      </c>
      <c r="D28" s="69">
        <v>-147037</v>
      </c>
      <c r="E28" s="69">
        <v>2611</v>
      </c>
      <c r="F28" s="69">
        <v>6501</v>
      </c>
      <c r="G28" s="69">
        <v>247</v>
      </c>
      <c r="H28" s="69">
        <v>6487</v>
      </c>
      <c r="I28" s="69">
        <v>117837</v>
      </c>
      <c r="J28" s="69">
        <v>118815</v>
      </c>
      <c r="K28" s="69">
        <v>0</v>
      </c>
      <c r="L28" s="69">
        <v>-101436</v>
      </c>
      <c r="M28" s="69">
        <v>3827</v>
      </c>
      <c r="N28" s="69">
        <v>15152</v>
      </c>
      <c r="O28" s="69">
        <v>0</v>
      </c>
      <c r="P28" s="69">
        <v>101</v>
      </c>
      <c r="Q28" s="138">
        <v>23105</v>
      </c>
    </row>
    <row r="29" spans="2:17" ht="28.5" customHeight="1" x14ac:dyDescent="0.25">
      <c r="B29" s="137" t="s">
        <v>200</v>
      </c>
      <c r="C29" s="69">
        <v>1654</v>
      </c>
      <c r="D29" s="69">
        <v>13347</v>
      </c>
      <c r="E29" s="69">
        <v>703</v>
      </c>
      <c r="F29" s="69">
        <v>1933</v>
      </c>
      <c r="G29" s="69">
        <v>42033</v>
      </c>
      <c r="H29" s="69">
        <v>195</v>
      </c>
      <c r="I29" s="69">
        <v>55254</v>
      </c>
      <c r="J29" s="69">
        <v>18658</v>
      </c>
      <c r="K29" s="69">
        <v>0</v>
      </c>
      <c r="L29" s="69">
        <v>2885</v>
      </c>
      <c r="M29" s="69">
        <v>1235</v>
      </c>
      <c r="N29" s="69">
        <v>109</v>
      </c>
      <c r="O29" s="69">
        <v>0</v>
      </c>
      <c r="P29" s="69">
        <v>582</v>
      </c>
      <c r="Q29" s="138">
        <v>138587</v>
      </c>
    </row>
    <row r="30" spans="2:17" ht="28.5" customHeight="1" x14ac:dyDescent="0.25">
      <c r="B30" s="137" t="s">
        <v>37</v>
      </c>
      <c r="C30" s="69">
        <v>0</v>
      </c>
      <c r="D30" s="69">
        <v>56108</v>
      </c>
      <c r="E30" s="69">
        <v>52217</v>
      </c>
      <c r="F30" s="69">
        <v>27396</v>
      </c>
      <c r="G30" s="69">
        <v>933</v>
      </c>
      <c r="H30" s="69">
        <v>32062</v>
      </c>
      <c r="I30" s="69">
        <v>271228</v>
      </c>
      <c r="J30" s="69">
        <v>269891</v>
      </c>
      <c r="K30" s="69">
        <v>0</v>
      </c>
      <c r="L30" s="69">
        <v>1147</v>
      </c>
      <c r="M30" s="69">
        <v>24391</v>
      </c>
      <c r="N30" s="69">
        <v>51257</v>
      </c>
      <c r="O30" s="69">
        <v>0</v>
      </c>
      <c r="P30" s="69">
        <v>3815</v>
      </c>
      <c r="Q30" s="138">
        <v>790447</v>
      </c>
    </row>
    <row r="31" spans="2:17" ht="28.5" customHeight="1" x14ac:dyDescent="0.25">
      <c r="B31" s="137" t="s">
        <v>141</v>
      </c>
      <c r="C31" s="69">
        <v>0</v>
      </c>
      <c r="D31" s="69">
        <v>113</v>
      </c>
      <c r="E31" s="69">
        <v>1365</v>
      </c>
      <c r="F31" s="69">
        <v>7220</v>
      </c>
      <c r="G31" s="69">
        <v>3571</v>
      </c>
      <c r="H31" s="69">
        <v>0</v>
      </c>
      <c r="I31" s="69">
        <v>136039</v>
      </c>
      <c r="J31" s="69">
        <v>70070</v>
      </c>
      <c r="K31" s="69">
        <v>0</v>
      </c>
      <c r="L31" s="69">
        <v>6298</v>
      </c>
      <c r="M31" s="69">
        <v>1458</v>
      </c>
      <c r="N31" s="69">
        <v>5325</v>
      </c>
      <c r="O31" s="69">
        <v>70391</v>
      </c>
      <c r="P31" s="69">
        <v>70</v>
      </c>
      <c r="Q31" s="138">
        <v>301918</v>
      </c>
    </row>
    <row r="32" spans="2:17" ht="28.5" customHeight="1" x14ac:dyDescent="0.25">
      <c r="B32" s="137" t="s">
        <v>218</v>
      </c>
      <c r="C32" s="69">
        <v>0</v>
      </c>
      <c r="D32" s="69">
        <v>90</v>
      </c>
      <c r="E32" s="69">
        <v>508</v>
      </c>
      <c r="F32" s="69">
        <v>21</v>
      </c>
      <c r="G32" s="69">
        <v>6086</v>
      </c>
      <c r="H32" s="69">
        <v>5633</v>
      </c>
      <c r="I32" s="69">
        <v>89318</v>
      </c>
      <c r="J32" s="69">
        <v>32624</v>
      </c>
      <c r="K32" s="69">
        <v>0</v>
      </c>
      <c r="L32" s="69">
        <v>245</v>
      </c>
      <c r="M32" s="69">
        <v>15</v>
      </c>
      <c r="N32" s="69">
        <v>21430</v>
      </c>
      <c r="O32" s="69">
        <v>0</v>
      </c>
      <c r="P32" s="69">
        <v>113</v>
      </c>
      <c r="Q32" s="138">
        <v>156082</v>
      </c>
    </row>
    <row r="33" spans="2:17" ht="28.5" customHeight="1" x14ac:dyDescent="0.25">
      <c r="B33" s="137" t="s">
        <v>142</v>
      </c>
      <c r="C33" s="69">
        <v>0</v>
      </c>
      <c r="D33" s="69">
        <v>0</v>
      </c>
      <c r="E33" s="69">
        <v>43</v>
      </c>
      <c r="F33" s="69">
        <v>1717</v>
      </c>
      <c r="G33" s="69">
        <v>0</v>
      </c>
      <c r="H33" s="69">
        <v>0</v>
      </c>
      <c r="I33" s="69">
        <v>83078</v>
      </c>
      <c r="J33" s="69">
        <v>47893</v>
      </c>
      <c r="K33" s="69">
        <v>45297</v>
      </c>
      <c r="L33" s="69">
        <v>212</v>
      </c>
      <c r="M33" s="69">
        <v>1711</v>
      </c>
      <c r="N33" s="69">
        <v>6870</v>
      </c>
      <c r="O33" s="69">
        <v>587808</v>
      </c>
      <c r="P33" s="69">
        <v>0</v>
      </c>
      <c r="Q33" s="138">
        <v>774628</v>
      </c>
    </row>
    <row r="34" spans="2:17" ht="28.5" customHeight="1" x14ac:dyDescent="0.25">
      <c r="B34" s="137" t="s">
        <v>143</v>
      </c>
      <c r="C34" s="69">
        <v>0</v>
      </c>
      <c r="D34" s="69">
        <v>2935</v>
      </c>
      <c r="E34" s="69">
        <v>1734</v>
      </c>
      <c r="F34" s="69">
        <v>2191</v>
      </c>
      <c r="G34" s="69">
        <v>591</v>
      </c>
      <c r="H34" s="69">
        <v>3480</v>
      </c>
      <c r="I34" s="69">
        <v>129707</v>
      </c>
      <c r="J34" s="69">
        <v>31438</v>
      </c>
      <c r="K34" s="69">
        <v>0</v>
      </c>
      <c r="L34" s="69">
        <v>90</v>
      </c>
      <c r="M34" s="69">
        <v>5525</v>
      </c>
      <c r="N34" s="69">
        <v>8695</v>
      </c>
      <c r="O34" s="69">
        <v>102226</v>
      </c>
      <c r="P34" s="69">
        <v>12181</v>
      </c>
      <c r="Q34" s="138">
        <v>300793</v>
      </c>
    </row>
    <row r="35" spans="2:17" ht="28.5" customHeight="1" x14ac:dyDescent="0.25">
      <c r="B35" s="137" t="s">
        <v>219</v>
      </c>
      <c r="C35" s="69">
        <v>0</v>
      </c>
      <c r="D35" s="69">
        <v>315</v>
      </c>
      <c r="E35" s="69">
        <v>2870</v>
      </c>
      <c r="F35" s="69">
        <v>2013</v>
      </c>
      <c r="G35" s="69">
        <v>251</v>
      </c>
      <c r="H35" s="69">
        <v>8618</v>
      </c>
      <c r="I35" s="69">
        <v>186442</v>
      </c>
      <c r="J35" s="69">
        <v>88619</v>
      </c>
      <c r="K35" s="69">
        <v>42233</v>
      </c>
      <c r="L35" s="69">
        <v>331</v>
      </c>
      <c r="M35" s="69">
        <v>2114</v>
      </c>
      <c r="N35" s="69">
        <v>4756</v>
      </c>
      <c r="O35" s="69">
        <v>185610</v>
      </c>
      <c r="P35" s="69">
        <v>989</v>
      </c>
      <c r="Q35" s="138">
        <v>525161</v>
      </c>
    </row>
    <row r="36" spans="2:17" ht="28.5" customHeight="1" x14ac:dyDescent="0.25">
      <c r="B36" s="137" t="s">
        <v>38</v>
      </c>
      <c r="C36" s="69">
        <v>0</v>
      </c>
      <c r="D36" s="69">
        <v>970</v>
      </c>
      <c r="E36" s="69">
        <v>0</v>
      </c>
      <c r="F36" s="69">
        <v>4523</v>
      </c>
      <c r="G36" s="69">
        <v>4772</v>
      </c>
      <c r="H36" s="69">
        <v>0</v>
      </c>
      <c r="I36" s="69">
        <v>0</v>
      </c>
      <c r="J36" s="69">
        <v>82931</v>
      </c>
      <c r="K36" s="69">
        <v>0</v>
      </c>
      <c r="L36" s="69">
        <v>8</v>
      </c>
      <c r="M36" s="69">
        <v>3236</v>
      </c>
      <c r="N36" s="69">
        <v>0</v>
      </c>
      <c r="O36" s="69">
        <v>30332</v>
      </c>
      <c r="P36" s="69">
        <v>-4508</v>
      </c>
      <c r="Q36" s="138">
        <v>122264</v>
      </c>
    </row>
    <row r="37" spans="2:17" ht="28.5" customHeight="1" x14ac:dyDescent="0.25">
      <c r="B37" s="137" t="s">
        <v>39</v>
      </c>
      <c r="C37" s="69">
        <v>0</v>
      </c>
      <c r="D37" s="69">
        <v>2453</v>
      </c>
      <c r="E37" s="69">
        <v>15040</v>
      </c>
      <c r="F37" s="69">
        <v>7132</v>
      </c>
      <c r="G37" s="69">
        <v>775</v>
      </c>
      <c r="H37" s="69">
        <v>10039</v>
      </c>
      <c r="I37" s="69">
        <v>35269</v>
      </c>
      <c r="J37" s="69">
        <v>14464</v>
      </c>
      <c r="K37" s="69">
        <v>0</v>
      </c>
      <c r="L37" s="69">
        <v>54</v>
      </c>
      <c r="M37" s="69">
        <v>13937</v>
      </c>
      <c r="N37" s="69">
        <v>7088</v>
      </c>
      <c r="O37" s="69">
        <v>2008</v>
      </c>
      <c r="P37" s="69">
        <v>25</v>
      </c>
      <c r="Q37" s="138">
        <v>108283</v>
      </c>
    </row>
    <row r="38" spans="2:17" ht="28.5" customHeight="1" x14ac:dyDescent="0.25">
      <c r="B38" s="137" t="s">
        <v>40</v>
      </c>
      <c r="C38" s="69">
        <v>0</v>
      </c>
      <c r="D38" s="69">
        <v>43</v>
      </c>
      <c r="E38" s="69">
        <v>600</v>
      </c>
      <c r="F38" s="69">
        <v>1797</v>
      </c>
      <c r="G38" s="69">
        <v>0</v>
      </c>
      <c r="H38" s="69">
        <v>2370</v>
      </c>
      <c r="I38" s="69">
        <v>167051</v>
      </c>
      <c r="J38" s="69">
        <v>59271</v>
      </c>
      <c r="K38" s="69">
        <v>0</v>
      </c>
      <c r="L38" s="69">
        <v>1453</v>
      </c>
      <c r="M38" s="69">
        <v>4895</v>
      </c>
      <c r="N38" s="69">
        <v>2195</v>
      </c>
      <c r="O38" s="69">
        <v>13881</v>
      </c>
      <c r="P38" s="69">
        <v>4577</v>
      </c>
      <c r="Q38" s="138">
        <v>258132</v>
      </c>
    </row>
    <row r="39" spans="2:17" ht="28.5" customHeight="1" x14ac:dyDescent="0.25">
      <c r="B39" s="137" t="s">
        <v>41</v>
      </c>
      <c r="C39" s="69">
        <v>0</v>
      </c>
      <c r="D39" s="69">
        <v>217</v>
      </c>
      <c r="E39" s="69">
        <v>470</v>
      </c>
      <c r="F39" s="69">
        <v>775</v>
      </c>
      <c r="G39" s="69">
        <v>57</v>
      </c>
      <c r="H39" s="69">
        <v>0</v>
      </c>
      <c r="I39" s="69">
        <v>141391</v>
      </c>
      <c r="J39" s="69">
        <v>89307</v>
      </c>
      <c r="K39" s="69">
        <v>0</v>
      </c>
      <c r="L39" s="69">
        <v>2143</v>
      </c>
      <c r="M39" s="69">
        <v>0</v>
      </c>
      <c r="N39" s="69">
        <v>255</v>
      </c>
      <c r="O39" s="69">
        <v>0</v>
      </c>
      <c r="P39" s="69">
        <v>0</v>
      </c>
      <c r="Q39" s="138">
        <v>234616</v>
      </c>
    </row>
    <row r="40" spans="2:17" ht="28.5" customHeight="1" x14ac:dyDescent="0.25">
      <c r="B40" s="137" t="s">
        <v>42</v>
      </c>
      <c r="C40" s="69">
        <v>0</v>
      </c>
      <c r="D40" s="69">
        <v>1389</v>
      </c>
      <c r="E40" s="69">
        <v>1036</v>
      </c>
      <c r="F40" s="69">
        <v>384</v>
      </c>
      <c r="G40" s="69">
        <v>-13</v>
      </c>
      <c r="H40" s="69">
        <v>0</v>
      </c>
      <c r="I40" s="69">
        <v>48604</v>
      </c>
      <c r="J40" s="69">
        <v>29945</v>
      </c>
      <c r="K40" s="69">
        <v>0</v>
      </c>
      <c r="L40" s="69">
        <v>12</v>
      </c>
      <c r="M40" s="69">
        <v>318</v>
      </c>
      <c r="N40" s="69">
        <v>1941</v>
      </c>
      <c r="O40" s="69">
        <v>7641</v>
      </c>
      <c r="P40" s="69">
        <v>169</v>
      </c>
      <c r="Q40" s="138">
        <v>91426</v>
      </c>
    </row>
    <row r="41" spans="2:17" ht="28.5" customHeight="1" x14ac:dyDescent="0.25">
      <c r="B41" s="137" t="s">
        <v>43</v>
      </c>
      <c r="C41" s="69">
        <v>0</v>
      </c>
      <c r="D41" s="69">
        <v>5261</v>
      </c>
      <c r="E41" s="69">
        <v>5984</v>
      </c>
      <c r="F41" s="69">
        <v>5788</v>
      </c>
      <c r="G41" s="69">
        <v>9076</v>
      </c>
      <c r="H41" s="69">
        <v>6000</v>
      </c>
      <c r="I41" s="69">
        <v>437010</v>
      </c>
      <c r="J41" s="69">
        <v>261616</v>
      </c>
      <c r="K41" s="69">
        <v>0</v>
      </c>
      <c r="L41" s="69">
        <v>2811</v>
      </c>
      <c r="M41" s="69">
        <v>17280</v>
      </c>
      <c r="N41" s="69">
        <v>22478</v>
      </c>
      <c r="O41" s="69">
        <v>2011821</v>
      </c>
      <c r="P41" s="69">
        <v>12775</v>
      </c>
      <c r="Q41" s="138">
        <v>2797899</v>
      </c>
    </row>
    <row r="42" spans="2:17" ht="28.5" customHeight="1" x14ac:dyDescent="0.25">
      <c r="B42" s="137" t="s">
        <v>44</v>
      </c>
      <c r="C42" s="69">
        <v>0</v>
      </c>
      <c r="D42" s="69">
        <v>0</v>
      </c>
      <c r="E42" s="69">
        <v>0</v>
      </c>
      <c r="F42" s="69">
        <v>0</v>
      </c>
      <c r="G42" s="69">
        <v>0</v>
      </c>
      <c r="H42" s="69">
        <v>1800</v>
      </c>
      <c r="I42" s="69">
        <v>65976</v>
      </c>
      <c r="J42" s="69">
        <v>60217</v>
      </c>
      <c r="K42" s="69">
        <v>49691</v>
      </c>
      <c r="L42" s="69">
        <v>0</v>
      </c>
      <c r="M42" s="69">
        <v>0</v>
      </c>
      <c r="N42" s="69">
        <v>1992</v>
      </c>
      <c r="O42" s="69">
        <v>1685</v>
      </c>
      <c r="P42" s="69">
        <v>0</v>
      </c>
      <c r="Q42" s="138">
        <v>181361</v>
      </c>
    </row>
    <row r="43" spans="2:17" ht="28.5" customHeight="1" x14ac:dyDescent="0.25">
      <c r="B43" s="139" t="s">
        <v>45</v>
      </c>
      <c r="C43" s="140">
        <f>SUM(C6:C42)</f>
        <v>9069</v>
      </c>
      <c r="D43" s="140">
        <f t="shared" ref="D43:Q43" si="0">SUM(D6:D42)</f>
        <v>88561</v>
      </c>
      <c r="E43" s="140">
        <f t="shared" si="0"/>
        <v>206370</v>
      </c>
      <c r="F43" s="140">
        <f t="shared" si="0"/>
        <v>462515</v>
      </c>
      <c r="G43" s="140">
        <f t="shared" si="0"/>
        <v>335579</v>
      </c>
      <c r="H43" s="140">
        <f t="shared" si="0"/>
        <v>351202</v>
      </c>
      <c r="I43" s="140">
        <f t="shared" si="0"/>
        <v>7098658</v>
      </c>
      <c r="J43" s="140">
        <f t="shared" si="0"/>
        <v>5370574</v>
      </c>
      <c r="K43" s="140">
        <f t="shared" si="0"/>
        <v>1372213</v>
      </c>
      <c r="L43" s="140">
        <f t="shared" si="0"/>
        <v>319554</v>
      </c>
      <c r="M43" s="140">
        <f t="shared" si="0"/>
        <v>501265</v>
      </c>
      <c r="N43" s="140">
        <f t="shared" si="0"/>
        <v>842142</v>
      </c>
      <c r="O43" s="140">
        <f t="shared" si="0"/>
        <v>10113869</v>
      </c>
      <c r="P43" s="140">
        <f t="shared" si="0"/>
        <v>451878</v>
      </c>
      <c r="Q43" s="140">
        <f t="shared" si="0"/>
        <v>27523449</v>
      </c>
    </row>
    <row r="44" spans="2:17" ht="28.5" customHeight="1" x14ac:dyDescent="0.25">
      <c r="B44" s="290" t="s">
        <v>46</v>
      </c>
      <c r="C44" s="290"/>
      <c r="D44" s="290"/>
      <c r="E44" s="290"/>
      <c r="F44" s="290"/>
      <c r="G44" s="290"/>
      <c r="H44" s="290"/>
      <c r="I44" s="290"/>
      <c r="J44" s="290"/>
      <c r="K44" s="290"/>
      <c r="L44" s="290"/>
      <c r="M44" s="290"/>
      <c r="N44" s="290"/>
      <c r="O44" s="290"/>
      <c r="P44" s="290"/>
      <c r="Q44" s="290"/>
    </row>
    <row r="45" spans="2:17" ht="28.5" customHeight="1" x14ac:dyDescent="0.25">
      <c r="B45" s="137" t="s">
        <v>47</v>
      </c>
      <c r="C45" s="69">
        <v>88</v>
      </c>
      <c r="D45" s="69">
        <v>30147</v>
      </c>
      <c r="E45" s="69">
        <v>198</v>
      </c>
      <c r="F45" s="69">
        <v>27250</v>
      </c>
      <c r="G45" s="69">
        <v>36080</v>
      </c>
      <c r="H45" s="69">
        <v>4115</v>
      </c>
      <c r="I45" s="69">
        <v>0</v>
      </c>
      <c r="J45" s="69">
        <v>1315</v>
      </c>
      <c r="K45" s="69">
        <v>0</v>
      </c>
      <c r="L45" s="69">
        <v>0</v>
      </c>
      <c r="M45" s="69">
        <v>0</v>
      </c>
      <c r="N45" s="69">
        <v>0</v>
      </c>
      <c r="O45" s="69">
        <v>224025</v>
      </c>
      <c r="P45" s="69">
        <v>3607</v>
      </c>
      <c r="Q45" s="141">
        <v>326825</v>
      </c>
    </row>
    <row r="46" spans="2:17" ht="28.5" customHeight="1" x14ac:dyDescent="0.25">
      <c r="B46" s="137" t="s">
        <v>65</v>
      </c>
      <c r="C46" s="69">
        <v>-5827</v>
      </c>
      <c r="D46" s="69">
        <v>41988</v>
      </c>
      <c r="E46" s="69">
        <v>0</v>
      </c>
      <c r="F46" s="69">
        <v>461885</v>
      </c>
      <c r="G46" s="69">
        <v>521</v>
      </c>
      <c r="H46" s="69">
        <v>36826</v>
      </c>
      <c r="I46" s="69">
        <v>0</v>
      </c>
      <c r="J46" s="69">
        <v>124740</v>
      </c>
      <c r="K46" s="69">
        <v>0</v>
      </c>
      <c r="L46" s="69">
        <v>5221</v>
      </c>
      <c r="M46" s="69">
        <v>0</v>
      </c>
      <c r="N46" s="69">
        <v>0</v>
      </c>
      <c r="O46" s="69">
        <v>142471</v>
      </c>
      <c r="P46" s="69">
        <v>143532</v>
      </c>
      <c r="Q46" s="141">
        <v>951359</v>
      </c>
    </row>
    <row r="47" spans="2:17" ht="28.5" customHeight="1" x14ac:dyDescent="0.25">
      <c r="B47" s="7" t="s">
        <v>258</v>
      </c>
      <c r="C47" s="69">
        <v>0</v>
      </c>
      <c r="D47" s="69">
        <v>1489</v>
      </c>
      <c r="E47" s="69">
        <v>1071</v>
      </c>
      <c r="F47" s="69">
        <v>7854</v>
      </c>
      <c r="G47" s="69">
        <v>35</v>
      </c>
      <c r="H47" s="69">
        <v>290</v>
      </c>
      <c r="I47" s="69">
        <v>1650</v>
      </c>
      <c r="J47" s="69">
        <v>1788</v>
      </c>
      <c r="K47" s="69">
        <v>0</v>
      </c>
      <c r="L47" s="69">
        <v>1</v>
      </c>
      <c r="M47" s="69">
        <v>1377</v>
      </c>
      <c r="N47" s="69">
        <v>0</v>
      </c>
      <c r="O47" s="69">
        <v>194</v>
      </c>
      <c r="P47" s="69">
        <v>105</v>
      </c>
      <c r="Q47" s="141">
        <v>15853</v>
      </c>
    </row>
    <row r="48" spans="2:17" ht="28.5" customHeight="1" x14ac:dyDescent="0.25">
      <c r="B48" s="137" t="s">
        <v>48</v>
      </c>
      <c r="C48" s="69">
        <v>15910</v>
      </c>
      <c r="D48" s="69">
        <v>161304</v>
      </c>
      <c r="E48" s="69">
        <v>936275</v>
      </c>
      <c r="F48" s="69">
        <v>-27700</v>
      </c>
      <c r="G48" s="69">
        <v>9507</v>
      </c>
      <c r="H48" s="69">
        <v>166199</v>
      </c>
      <c r="I48" s="69">
        <v>15048</v>
      </c>
      <c r="J48" s="69">
        <v>333076</v>
      </c>
      <c r="K48" s="69">
        <v>0</v>
      </c>
      <c r="L48" s="69">
        <v>71922</v>
      </c>
      <c r="M48" s="69">
        <v>940</v>
      </c>
      <c r="N48" s="69">
        <v>17</v>
      </c>
      <c r="O48" s="69">
        <v>949474</v>
      </c>
      <c r="P48" s="69">
        <v>1692881</v>
      </c>
      <c r="Q48" s="141">
        <v>4324854</v>
      </c>
    </row>
    <row r="49" spans="2:17" ht="28.5" customHeight="1" x14ac:dyDescent="0.25">
      <c r="B49" s="137" t="s">
        <v>259</v>
      </c>
      <c r="C49" s="69">
        <v>0</v>
      </c>
      <c r="D49" s="69">
        <v>0</v>
      </c>
      <c r="E49" s="69">
        <v>0</v>
      </c>
      <c r="F49" s="69">
        <v>4</v>
      </c>
      <c r="G49" s="69">
        <v>0</v>
      </c>
      <c r="H49" s="69">
        <v>0</v>
      </c>
      <c r="I49" s="69">
        <v>0</v>
      </c>
      <c r="J49" s="69">
        <v>0</v>
      </c>
      <c r="K49" s="69">
        <v>0</v>
      </c>
      <c r="L49" s="69">
        <v>14</v>
      </c>
      <c r="M49" s="69">
        <v>0</v>
      </c>
      <c r="N49" s="69">
        <v>0</v>
      </c>
      <c r="O49" s="69">
        <v>0</v>
      </c>
      <c r="P49" s="69">
        <v>1782</v>
      </c>
      <c r="Q49" s="141">
        <v>1799</v>
      </c>
    </row>
    <row r="50" spans="2:17" ht="28.5" customHeight="1" x14ac:dyDescent="0.25">
      <c r="B50" s="139" t="s">
        <v>45</v>
      </c>
      <c r="C50" s="140">
        <f>SUM(C45:C49)</f>
        <v>10171</v>
      </c>
      <c r="D50" s="140">
        <f t="shared" ref="D50:Q50" si="1">SUM(D45:D49)</f>
        <v>234928</v>
      </c>
      <c r="E50" s="140">
        <f t="shared" si="1"/>
        <v>937544</v>
      </c>
      <c r="F50" s="140">
        <f t="shared" si="1"/>
        <v>469293</v>
      </c>
      <c r="G50" s="140">
        <f t="shared" si="1"/>
        <v>46143</v>
      </c>
      <c r="H50" s="140">
        <f t="shared" si="1"/>
        <v>207430</v>
      </c>
      <c r="I50" s="140">
        <f t="shared" si="1"/>
        <v>16698</v>
      </c>
      <c r="J50" s="140">
        <f t="shared" si="1"/>
        <v>460919</v>
      </c>
      <c r="K50" s="140">
        <f t="shared" si="1"/>
        <v>0</v>
      </c>
      <c r="L50" s="140">
        <f t="shared" si="1"/>
        <v>77158</v>
      </c>
      <c r="M50" s="140">
        <f t="shared" si="1"/>
        <v>2317</v>
      </c>
      <c r="N50" s="140">
        <f t="shared" si="1"/>
        <v>17</v>
      </c>
      <c r="O50" s="140">
        <f t="shared" si="1"/>
        <v>1316164</v>
      </c>
      <c r="P50" s="140">
        <f t="shared" si="1"/>
        <v>1841907</v>
      </c>
      <c r="Q50" s="140">
        <f t="shared" si="1"/>
        <v>5620690</v>
      </c>
    </row>
    <row r="51" spans="2:17" ht="19.5" customHeight="1" x14ac:dyDescent="0.3">
      <c r="B51" s="291" t="s">
        <v>50</v>
      </c>
      <c r="C51" s="291"/>
      <c r="D51" s="291"/>
      <c r="E51" s="291"/>
      <c r="F51" s="291"/>
      <c r="G51" s="291"/>
      <c r="H51" s="291"/>
      <c r="I51" s="291"/>
      <c r="J51" s="291"/>
      <c r="K51" s="291"/>
      <c r="L51" s="291"/>
      <c r="M51" s="291"/>
      <c r="N51" s="291"/>
      <c r="O51" s="291"/>
      <c r="P51" s="291"/>
      <c r="Q51" s="291"/>
    </row>
    <row r="52" spans="2:17" ht="19.5" customHeight="1" x14ac:dyDescent="0.25">
      <c r="C52" s="5"/>
      <c r="D52" s="5"/>
      <c r="E52" s="5"/>
      <c r="F52" s="5"/>
      <c r="G52" s="5"/>
      <c r="H52" s="5"/>
      <c r="I52" s="5"/>
      <c r="J52" s="5"/>
      <c r="K52" s="5"/>
      <c r="L52" s="5"/>
      <c r="M52" s="5"/>
      <c r="N52" s="5"/>
      <c r="O52" s="5"/>
      <c r="P52" s="5"/>
      <c r="Q52" s="5"/>
    </row>
    <row r="54" spans="2:17" ht="19.5" customHeight="1" x14ac:dyDescent="0.25">
      <c r="Q54" s="5"/>
    </row>
  </sheetData>
  <sheetProtection algorithmName="SHA-512" hashValue="fcfrkhZBw9m+uq7cCvOzN/7ODYBZweJLpcqxyfBNvxcHqssHgB0S7Sf2oPT0wmuGeNlRlcBI9YkXFj+gxkZNgw==" saltValue="NHI1ak0dZD12f55TaU8Sig==" spinCount="100000" sheet="1" objects="1" scenarios="1"/>
  <mergeCells count="4">
    <mergeCell ref="B3:Q3"/>
    <mergeCell ref="B5:Q5"/>
    <mergeCell ref="B44:Q44"/>
    <mergeCell ref="B51:Q51"/>
  </mergeCells>
  <pageMargins left="0.7" right="0.7" top="0.75" bottom="0.75" header="0.3" footer="0.3"/>
  <pageSetup scale="3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sheetPr>
  <dimension ref="B2:S55"/>
  <sheetViews>
    <sheetView showGridLines="0" zoomScale="80" zoomScaleNormal="80" workbookViewId="0">
      <selection activeCell="B4" sqref="B4:Q52"/>
    </sheetView>
  </sheetViews>
  <sheetFormatPr defaultColWidth="9.33203125" defaultRowHeight="13.8" x14ac:dyDescent="0.25"/>
  <cols>
    <col min="1" max="1" width="16.33203125" style="4" customWidth="1"/>
    <col min="2" max="2" width="49.33203125" style="4" customWidth="1"/>
    <col min="3" max="17" width="19.5546875" style="4" customWidth="1"/>
    <col min="18" max="18" width="21.6640625" style="4" customWidth="1"/>
    <col min="19" max="19" width="14.5546875" style="4" bestFit="1" customWidth="1"/>
    <col min="20" max="16384" width="9.33203125" style="4"/>
  </cols>
  <sheetData>
    <row r="2" spans="2:18" ht="15.75" customHeight="1" x14ac:dyDescent="0.25"/>
    <row r="3" spans="2:18" ht="15.75" customHeight="1" x14ac:dyDescent="0.25"/>
    <row r="4" spans="2:18" ht="19.5" customHeight="1" x14ac:dyDescent="0.25">
      <c r="B4" s="288" t="s">
        <v>306</v>
      </c>
      <c r="C4" s="288"/>
      <c r="D4" s="288"/>
      <c r="E4" s="288"/>
      <c r="F4" s="288"/>
      <c r="G4" s="288"/>
      <c r="H4" s="288"/>
      <c r="I4" s="288"/>
      <c r="J4" s="288"/>
      <c r="K4" s="288"/>
      <c r="L4" s="288"/>
      <c r="M4" s="288"/>
      <c r="N4" s="288"/>
      <c r="O4" s="288"/>
      <c r="P4" s="288"/>
      <c r="Q4" s="288"/>
      <c r="R4" s="142"/>
    </row>
    <row r="5" spans="2:18" s="145" customFormat="1" ht="27.6" x14ac:dyDescent="0.3">
      <c r="B5" s="143" t="s">
        <v>0</v>
      </c>
      <c r="C5" s="143" t="s">
        <v>201</v>
      </c>
      <c r="D5" s="143" t="s">
        <v>202</v>
      </c>
      <c r="E5" s="143" t="s">
        <v>203</v>
      </c>
      <c r="F5" s="143" t="s">
        <v>204</v>
      </c>
      <c r="G5" s="143" t="s">
        <v>205</v>
      </c>
      <c r="H5" s="143" t="s">
        <v>206</v>
      </c>
      <c r="I5" s="143" t="s">
        <v>207</v>
      </c>
      <c r="J5" s="143" t="s">
        <v>208</v>
      </c>
      <c r="K5" s="143" t="s">
        <v>209</v>
      </c>
      <c r="L5" s="143" t="s">
        <v>210</v>
      </c>
      <c r="M5" s="143" t="s">
        <v>211</v>
      </c>
      <c r="N5" s="143" t="s">
        <v>212</v>
      </c>
      <c r="O5" s="143" t="s">
        <v>213</v>
      </c>
      <c r="P5" s="143" t="s">
        <v>214</v>
      </c>
      <c r="Q5" s="143" t="s">
        <v>215</v>
      </c>
      <c r="R5" s="144"/>
    </row>
    <row r="6" spans="2:18" ht="28.5" customHeight="1" x14ac:dyDescent="0.25">
      <c r="B6" s="289" t="s">
        <v>16</v>
      </c>
      <c r="C6" s="289"/>
      <c r="D6" s="289"/>
      <c r="E6" s="289"/>
      <c r="F6" s="289"/>
      <c r="G6" s="289"/>
      <c r="H6" s="289"/>
      <c r="I6" s="289"/>
      <c r="J6" s="289"/>
      <c r="K6" s="289"/>
      <c r="L6" s="289"/>
      <c r="M6" s="289"/>
      <c r="N6" s="289"/>
      <c r="O6" s="289"/>
      <c r="P6" s="289"/>
      <c r="Q6" s="289"/>
      <c r="R6" s="142"/>
    </row>
    <row r="7" spans="2:18" ht="28.5" customHeight="1" x14ac:dyDescent="0.25">
      <c r="B7" s="137" t="s">
        <v>17</v>
      </c>
      <c r="C7" s="181">
        <v>0</v>
      </c>
      <c r="D7" s="68">
        <v>25</v>
      </c>
      <c r="E7" s="68">
        <v>1179</v>
      </c>
      <c r="F7" s="68">
        <v>2598</v>
      </c>
      <c r="G7" s="68">
        <v>1574</v>
      </c>
      <c r="H7" s="68">
        <v>238</v>
      </c>
      <c r="I7" s="68">
        <v>0</v>
      </c>
      <c r="J7" s="68">
        <v>0</v>
      </c>
      <c r="K7" s="68">
        <v>0</v>
      </c>
      <c r="L7" s="68">
        <v>7495</v>
      </c>
      <c r="M7" s="68">
        <v>645</v>
      </c>
      <c r="N7" s="68">
        <v>5789</v>
      </c>
      <c r="O7" s="68">
        <v>552877</v>
      </c>
      <c r="P7" s="68">
        <v>6967</v>
      </c>
      <c r="Q7" s="138">
        <v>579386</v>
      </c>
      <c r="R7" s="142"/>
    </row>
    <row r="8" spans="2:18" ht="28.5" customHeight="1" x14ac:dyDescent="0.25">
      <c r="B8" s="137" t="s">
        <v>18</v>
      </c>
      <c r="C8" s="68">
        <v>0</v>
      </c>
      <c r="D8" s="68">
        <v>-9813</v>
      </c>
      <c r="E8" s="68">
        <v>-919</v>
      </c>
      <c r="F8" s="68">
        <v>-1482</v>
      </c>
      <c r="G8" s="68">
        <v>14857</v>
      </c>
      <c r="H8" s="68">
        <v>2724</v>
      </c>
      <c r="I8" s="68">
        <v>204608</v>
      </c>
      <c r="J8" s="68">
        <v>379857</v>
      </c>
      <c r="K8" s="68">
        <v>-168543</v>
      </c>
      <c r="L8" s="68">
        <v>5180</v>
      </c>
      <c r="M8" s="68">
        <v>4077</v>
      </c>
      <c r="N8" s="68">
        <v>10249</v>
      </c>
      <c r="O8" s="68">
        <v>0</v>
      </c>
      <c r="P8" s="68">
        <v>36551</v>
      </c>
      <c r="Q8" s="138">
        <v>477345</v>
      </c>
      <c r="R8" s="142"/>
    </row>
    <row r="9" spans="2:18" ht="28.5" customHeight="1" x14ac:dyDescent="0.25">
      <c r="B9" s="137" t="s">
        <v>19</v>
      </c>
      <c r="C9" s="69">
        <v>-1540</v>
      </c>
      <c r="D9" s="69">
        <v>-12</v>
      </c>
      <c r="E9" s="69">
        <v>2728</v>
      </c>
      <c r="F9" s="69">
        <v>-1715</v>
      </c>
      <c r="G9" s="69">
        <v>59407</v>
      </c>
      <c r="H9" s="69">
        <v>2476</v>
      </c>
      <c r="I9" s="69">
        <v>47235</v>
      </c>
      <c r="J9" s="69">
        <v>35889</v>
      </c>
      <c r="K9" s="69">
        <v>0</v>
      </c>
      <c r="L9" s="69">
        <v>32148</v>
      </c>
      <c r="M9" s="69">
        <v>29128</v>
      </c>
      <c r="N9" s="69">
        <v>7670</v>
      </c>
      <c r="O9" s="69">
        <v>0</v>
      </c>
      <c r="P9" s="69">
        <v>0</v>
      </c>
      <c r="Q9" s="138">
        <v>213414</v>
      </c>
      <c r="R9" s="142"/>
    </row>
    <row r="10" spans="2:18" ht="28.5" customHeight="1" x14ac:dyDescent="0.25">
      <c r="B10" s="137" t="s">
        <v>145</v>
      </c>
      <c r="C10" s="69">
        <v>-624</v>
      </c>
      <c r="D10" s="69">
        <v>5549</v>
      </c>
      <c r="E10" s="69">
        <v>10530</v>
      </c>
      <c r="F10" s="69">
        <v>9587</v>
      </c>
      <c r="G10" s="69">
        <v>-3618</v>
      </c>
      <c r="H10" s="69">
        <v>21442</v>
      </c>
      <c r="I10" s="69">
        <v>52749</v>
      </c>
      <c r="J10" s="69">
        <v>15855</v>
      </c>
      <c r="K10" s="69">
        <v>0</v>
      </c>
      <c r="L10" s="69">
        <v>284</v>
      </c>
      <c r="M10" s="69">
        <v>4639</v>
      </c>
      <c r="N10" s="69">
        <v>2999</v>
      </c>
      <c r="O10" s="69">
        <v>-98</v>
      </c>
      <c r="P10" s="69">
        <v>-1556</v>
      </c>
      <c r="Q10" s="138">
        <v>117740</v>
      </c>
      <c r="R10" s="142"/>
    </row>
    <row r="11" spans="2:18" ht="28.5" customHeight="1" x14ac:dyDescent="0.25">
      <c r="B11" s="137" t="s">
        <v>20</v>
      </c>
      <c r="C11" s="69">
        <v>0</v>
      </c>
      <c r="D11" s="69">
        <v>21208</v>
      </c>
      <c r="E11" s="69">
        <v>26155</v>
      </c>
      <c r="F11" s="69">
        <v>-5248</v>
      </c>
      <c r="G11" s="69">
        <v>30942</v>
      </c>
      <c r="H11" s="69">
        <v>18140</v>
      </c>
      <c r="I11" s="69">
        <v>632791</v>
      </c>
      <c r="J11" s="69">
        <v>492671</v>
      </c>
      <c r="K11" s="69">
        <v>0</v>
      </c>
      <c r="L11" s="69">
        <v>14077</v>
      </c>
      <c r="M11" s="69">
        <v>37507</v>
      </c>
      <c r="N11" s="69">
        <v>-28747</v>
      </c>
      <c r="O11" s="69">
        <v>1032535</v>
      </c>
      <c r="P11" s="69">
        <v>55261</v>
      </c>
      <c r="Q11" s="138">
        <v>2327290</v>
      </c>
      <c r="R11" s="142"/>
    </row>
    <row r="12" spans="2:18" ht="28.5" customHeight="1" x14ac:dyDescent="0.25">
      <c r="B12" s="137" t="s">
        <v>139</v>
      </c>
      <c r="C12" s="69">
        <v>0</v>
      </c>
      <c r="D12" s="69">
        <v>-6827</v>
      </c>
      <c r="E12" s="69">
        <v>5048</v>
      </c>
      <c r="F12" s="69">
        <v>15775</v>
      </c>
      <c r="G12" s="69">
        <v>11004</v>
      </c>
      <c r="H12" s="69">
        <v>35613</v>
      </c>
      <c r="I12" s="69">
        <v>458889</v>
      </c>
      <c r="J12" s="69">
        <v>384098</v>
      </c>
      <c r="K12" s="69">
        <v>0</v>
      </c>
      <c r="L12" s="69">
        <v>72938</v>
      </c>
      <c r="M12" s="69">
        <v>24171</v>
      </c>
      <c r="N12" s="69">
        <v>32509</v>
      </c>
      <c r="O12" s="69">
        <v>659656</v>
      </c>
      <c r="P12" s="69">
        <v>235044</v>
      </c>
      <c r="Q12" s="138">
        <v>1927919</v>
      </c>
      <c r="R12" s="142"/>
    </row>
    <row r="13" spans="2:18" ht="28.5" customHeight="1" x14ac:dyDescent="0.25">
      <c r="B13" s="137" t="s">
        <v>21</v>
      </c>
      <c r="C13" s="69">
        <v>0</v>
      </c>
      <c r="D13" s="69">
        <v>980</v>
      </c>
      <c r="E13" s="69">
        <v>6892</v>
      </c>
      <c r="F13" s="69">
        <v>42843</v>
      </c>
      <c r="G13" s="69">
        <v>46515</v>
      </c>
      <c r="H13" s="69">
        <v>4973</v>
      </c>
      <c r="I13" s="69">
        <v>875267</v>
      </c>
      <c r="J13" s="69">
        <v>657157</v>
      </c>
      <c r="K13" s="69">
        <v>0</v>
      </c>
      <c r="L13" s="69">
        <v>39934</v>
      </c>
      <c r="M13" s="69">
        <v>24900</v>
      </c>
      <c r="N13" s="69">
        <v>111039</v>
      </c>
      <c r="O13" s="69">
        <v>1226724</v>
      </c>
      <c r="P13" s="69">
        <v>9462</v>
      </c>
      <c r="Q13" s="138">
        <v>3046685</v>
      </c>
      <c r="R13" s="142"/>
    </row>
    <row r="14" spans="2:18" ht="28.5" customHeight="1" x14ac:dyDescent="0.25">
      <c r="B14" s="137" t="s">
        <v>22</v>
      </c>
      <c r="C14" s="69">
        <v>0</v>
      </c>
      <c r="D14" s="69">
        <v>2284</v>
      </c>
      <c r="E14" s="69">
        <v>854</v>
      </c>
      <c r="F14" s="69">
        <v>1762</v>
      </c>
      <c r="G14" s="69">
        <v>11783</v>
      </c>
      <c r="H14" s="69">
        <v>-6611</v>
      </c>
      <c r="I14" s="69">
        <v>24903</v>
      </c>
      <c r="J14" s="69">
        <v>44732</v>
      </c>
      <c r="K14" s="69">
        <v>0</v>
      </c>
      <c r="L14" s="69">
        <v>17</v>
      </c>
      <c r="M14" s="69">
        <v>6952</v>
      </c>
      <c r="N14" s="69">
        <v>-10264</v>
      </c>
      <c r="O14" s="69">
        <v>0</v>
      </c>
      <c r="P14" s="69">
        <v>19885</v>
      </c>
      <c r="Q14" s="138">
        <v>96296</v>
      </c>
      <c r="R14" s="142"/>
    </row>
    <row r="15" spans="2:18" ht="28.5" customHeight="1" x14ac:dyDescent="0.25">
      <c r="B15" s="137" t="s">
        <v>23</v>
      </c>
      <c r="C15" s="69">
        <v>0</v>
      </c>
      <c r="D15" s="69">
        <v>0</v>
      </c>
      <c r="E15" s="69">
        <v>0</v>
      </c>
      <c r="F15" s="69">
        <v>0</v>
      </c>
      <c r="G15" s="69">
        <v>0</v>
      </c>
      <c r="H15" s="69">
        <v>0</v>
      </c>
      <c r="I15" s="69">
        <v>82608</v>
      </c>
      <c r="J15" s="69">
        <v>32356</v>
      </c>
      <c r="K15" s="69">
        <v>868600</v>
      </c>
      <c r="L15" s="69">
        <v>0</v>
      </c>
      <c r="M15" s="69">
        <v>0</v>
      </c>
      <c r="N15" s="69">
        <v>0</v>
      </c>
      <c r="O15" s="69">
        <v>0</v>
      </c>
      <c r="P15" s="69">
        <v>0</v>
      </c>
      <c r="Q15" s="138">
        <v>983565</v>
      </c>
      <c r="R15" s="142"/>
    </row>
    <row r="16" spans="2:18" ht="28.5" customHeight="1" x14ac:dyDescent="0.25">
      <c r="B16" s="137" t="s">
        <v>24</v>
      </c>
      <c r="C16" s="69">
        <v>0</v>
      </c>
      <c r="D16" s="69">
        <v>4172</v>
      </c>
      <c r="E16" s="69">
        <v>1761</v>
      </c>
      <c r="F16" s="69">
        <v>4078</v>
      </c>
      <c r="G16" s="69">
        <v>4571</v>
      </c>
      <c r="H16" s="69">
        <v>7754</v>
      </c>
      <c r="I16" s="69">
        <v>303217</v>
      </c>
      <c r="J16" s="69">
        <v>196322</v>
      </c>
      <c r="K16" s="69">
        <v>50202</v>
      </c>
      <c r="L16" s="69">
        <v>6629</v>
      </c>
      <c r="M16" s="69">
        <v>8842</v>
      </c>
      <c r="N16" s="69">
        <v>42744</v>
      </c>
      <c r="O16" s="69">
        <v>0</v>
      </c>
      <c r="P16" s="69">
        <v>474</v>
      </c>
      <c r="Q16" s="138">
        <v>630764</v>
      </c>
      <c r="R16" s="142"/>
    </row>
    <row r="17" spans="2:18" ht="28.5" customHeight="1" x14ac:dyDescent="0.25">
      <c r="B17" s="137" t="s">
        <v>25</v>
      </c>
      <c r="C17" s="69">
        <v>0</v>
      </c>
      <c r="D17" s="69">
        <v>39563</v>
      </c>
      <c r="E17" s="69">
        <v>3197</v>
      </c>
      <c r="F17" s="69">
        <v>10306</v>
      </c>
      <c r="G17" s="69">
        <v>25934</v>
      </c>
      <c r="H17" s="69">
        <v>7105</v>
      </c>
      <c r="I17" s="69">
        <v>194811</v>
      </c>
      <c r="J17" s="69">
        <v>164943</v>
      </c>
      <c r="K17" s="69">
        <v>0</v>
      </c>
      <c r="L17" s="69">
        <v>21210</v>
      </c>
      <c r="M17" s="69">
        <v>13856</v>
      </c>
      <c r="N17" s="69">
        <v>-23116</v>
      </c>
      <c r="O17" s="69">
        <v>244410</v>
      </c>
      <c r="P17" s="69">
        <v>857</v>
      </c>
      <c r="Q17" s="138">
        <v>703076</v>
      </c>
      <c r="R17" s="142"/>
    </row>
    <row r="18" spans="2:18" ht="28.5" customHeight="1" x14ac:dyDescent="0.25">
      <c r="B18" s="137" t="s">
        <v>26</v>
      </c>
      <c r="C18" s="69">
        <v>-405</v>
      </c>
      <c r="D18" s="69">
        <v>14430</v>
      </c>
      <c r="E18" s="69">
        <v>23596</v>
      </c>
      <c r="F18" s="69">
        <v>11238</v>
      </c>
      <c r="G18" s="69">
        <v>13033</v>
      </c>
      <c r="H18" s="69">
        <v>9501</v>
      </c>
      <c r="I18" s="69">
        <v>268668</v>
      </c>
      <c r="J18" s="69">
        <v>250323</v>
      </c>
      <c r="K18" s="69">
        <v>1606</v>
      </c>
      <c r="L18" s="69">
        <v>4677</v>
      </c>
      <c r="M18" s="69">
        <v>112421</v>
      </c>
      <c r="N18" s="69">
        <v>132429</v>
      </c>
      <c r="O18" s="69">
        <v>134501</v>
      </c>
      <c r="P18" s="69">
        <v>896</v>
      </c>
      <c r="Q18" s="138">
        <v>976915</v>
      </c>
      <c r="R18" s="142"/>
    </row>
    <row r="19" spans="2:18" ht="28.5" customHeight="1" x14ac:dyDescent="0.25">
      <c r="B19" s="137" t="s">
        <v>27</v>
      </c>
      <c r="C19" s="69">
        <v>210</v>
      </c>
      <c r="D19" s="69">
        <v>19826</v>
      </c>
      <c r="E19" s="69">
        <v>6724</v>
      </c>
      <c r="F19" s="69">
        <v>44373</v>
      </c>
      <c r="G19" s="69">
        <v>16599</v>
      </c>
      <c r="H19" s="69">
        <v>86517</v>
      </c>
      <c r="I19" s="69">
        <v>544970</v>
      </c>
      <c r="J19" s="69">
        <v>502670</v>
      </c>
      <c r="K19" s="69">
        <v>0</v>
      </c>
      <c r="L19" s="69">
        <v>5186</v>
      </c>
      <c r="M19" s="69">
        <v>69336</v>
      </c>
      <c r="N19" s="69">
        <v>89331</v>
      </c>
      <c r="O19" s="69">
        <v>0</v>
      </c>
      <c r="P19" s="69">
        <v>2404</v>
      </c>
      <c r="Q19" s="138">
        <v>1388145</v>
      </c>
      <c r="R19" s="142"/>
    </row>
    <row r="20" spans="2:18" ht="28.5" customHeight="1" x14ac:dyDescent="0.25">
      <c r="B20" s="137" t="s">
        <v>28</v>
      </c>
      <c r="C20" s="69">
        <v>20</v>
      </c>
      <c r="D20" s="69">
        <v>10550</v>
      </c>
      <c r="E20" s="69">
        <v>13555</v>
      </c>
      <c r="F20" s="69">
        <v>2156</v>
      </c>
      <c r="G20" s="69">
        <v>18249</v>
      </c>
      <c r="H20" s="69">
        <v>6888</v>
      </c>
      <c r="I20" s="69">
        <v>260476</v>
      </c>
      <c r="J20" s="69">
        <v>205845</v>
      </c>
      <c r="K20" s="69">
        <v>-7742</v>
      </c>
      <c r="L20" s="69">
        <v>-2626</v>
      </c>
      <c r="M20" s="69">
        <v>2277</v>
      </c>
      <c r="N20" s="69">
        <v>45478</v>
      </c>
      <c r="O20" s="69">
        <v>214935</v>
      </c>
      <c r="P20" s="69">
        <v>8416</v>
      </c>
      <c r="Q20" s="138">
        <v>778477</v>
      </c>
      <c r="R20" s="142"/>
    </row>
    <row r="21" spans="2:18" ht="28.5" customHeight="1" x14ac:dyDescent="0.25">
      <c r="B21" s="137" t="s">
        <v>29</v>
      </c>
      <c r="C21" s="69">
        <v>3657</v>
      </c>
      <c r="D21" s="69">
        <v>13554</v>
      </c>
      <c r="E21" s="69">
        <v>12716</v>
      </c>
      <c r="F21" s="69">
        <v>49996</v>
      </c>
      <c r="G21" s="69">
        <v>16812</v>
      </c>
      <c r="H21" s="69">
        <v>18075</v>
      </c>
      <c r="I21" s="69">
        <v>407606</v>
      </c>
      <c r="J21" s="69">
        <v>127660</v>
      </c>
      <c r="K21" s="69">
        <v>0</v>
      </c>
      <c r="L21" s="69">
        <v>28916</v>
      </c>
      <c r="M21" s="69">
        <v>16720</v>
      </c>
      <c r="N21" s="69">
        <v>46465</v>
      </c>
      <c r="O21" s="69">
        <v>52829</v>
      </c>
      <c r="P21" s="69">
        <v>2162</v>
      </c>
      <c r="Q21" s="138">
        <v>797168</v>
      </c>
      <c r="R21" s="142"/>
    </row>
    <row r="22" spans="2:18" ht="28.5" customHeight="1" x14ac:dyDescent="0.25">
      <c r="B22" s="137" t="s">
        <v>30</v>
      </c>
      <c r="C22" s="69">
        <v>0</v>
      </c>
      <c r="D22" s="69">
        <v>1195</v>
      </c>
      <c r="E22" s="69">
        <v>15597</v>
      </c>
      <c r="F22" s="69">
        <v>46321</v>
      </c>
      <c r="G22" s="69">
        <v>6303</v>
      </c>
      <c r="H22" s="69">
        <v>20328</v>
      </c>
      <c r="I22" s="69">
        <v>115054</v>
      </c>
      <c r="J22" s="69">
        <v>72921</v>
      </c>
      <c r="K22" s="69">
        <v>0</v>
      </c>
      <c r="L22" s="69">
        <v>10020</v>
      </c>
      <c r="M22" s="69">
        <v>7512</v>
      </c>
      <c r="N22" s="69">
        <v>26051</v>
      </c>
      <c r="O22" s="69">
        <v>0</v>
      </c>
      <c r="P22" s="69">
        <v>1115</v>
      </c>
      <c r="Q22" s="138">
        <v>322417</v>
      </c>
      <c r="R22" s="142"/>
    </row>
    <row r="23" spans="2:18" ht="28.5" customHeight="1" x14ac:dyDescent="0.25">
      <c r="B23" s="137" t="s">
        <v>31</v>
      </c>
      <c r="C23" s="69">
        <v>0</v>
      </c>
      <c r="D23" s="69">
        <v>0</v>
      </c>
      <c r="E23" s="69">
        <v>0</v>
      </c>
      <c r="F23" s="69">
        <v>0</v>
      </c>
      <c r="G23" s="69">
        <v>0</v>
      </c>
      <c r="H23" s="69">
        <v>0</v>
      </c>
      <c r="I23" s="69">
        <v>0</v>
      </c>
      <c r="J23" s="69">
        <v>0</v>
      </c>
      <c r="K23" s="69">
        <v>0</v>
      </c>
      <c r="L23" s="69">
        <v>0</v>
      </c>
      <c r="M23" s="69">
        <v>0</v>
      </c>
      <c r="N23" s="69">
        <v>0</v>
      </c>
      <c r="O23" s="69">
        <v>0</v>
      </c>
      <c r="P23" s="69">
        <v>0</v>
      </c>
      <c r="Q23" s="138">
        <v>0</v>
      </c>
      <c r="R23" s="142"/>
    </row>
    <row r="24" spans="2:18" ht="28.5" customHeight="1" x14ac:dyDescent="0.25">
      <c r="B24" s="137" t="s">
        <v>32</v>
      </c>
      <c r="C24" s="69">
        <v>-62</v>
      </c>
      <c r="D24" s="69">
        <v>9873</v>
      </c>
      <c r="E24" s="69">
        <v>7504</v>
      </c>
      <c r="F24" s="69">
        <v>30871</v>
      </c>
      <c r="G24" s="69">
        <v>17391</v>
      </c>
      <c r="H24" s="69">
        <v>22489</v>
      </c>
      <c r="I24" s="69">
        <v>512283</v>
      </c>
      <c r="J24" s="69">
        <v>255877</v>
      </c>
      <c r="K24" s="69">
        <v>0</v>
      </c>
      <c r="L24" s="69">
        <v>49403</v>
      </c>
      <c r="M24" s="69">
        <v>9218</v>
      </c>
      <c r="N24" s="69">
        <v>16654</v>
      </c>
      <c r="O24" s="69">
        <v>1707724</v>
      </c>
      <c r="P24" s="69">
        <v>29733</v>
      </c>
      <c r="Q24" s="138">
        <v>2668959</v>
      </c>
      <c r="R24" s="142"/>
    </row>
    <row r="25" spans="2:18" ht="28.5" customHeight="1" x14ac:dyDescent="0.25">
      <c r="B25" s="137" t="s">
        <v>33</v>
      </c>
      <c r="C25" s="69">
        <v>0</v>
      </c>
      <c r="D25" s="69">
        <v>8633</v>
      </c>
      <c r="E25" s="69">
        <v>1043</v>
      </c>
      <c r="F25" s="69">
        <v>89272</v>
      </c>
      <c r="G25" s="69">
        <v>16304</v>
      </c>
      <c r="H25" s="69">
        <v>40361</v>
      </c>
      <c r="I25" s="69">
        <v>132779</v>
      </c>
      <c r="J25" s="69">
        <v>239000</v>
      </c>
      <c r="K25" s="69">
        <v>0</v>
      </c>
      <c r="L25" s="69">
        <v>-2851</v>
      </c>
      <c r="M25" s="69">
        <v>16389</v>
      </c>
      <c r="N25" s="69">
        <v>79570</v>
      </c>
      <c r="O25" s="69">
        <v>56760</v>
      </c>
      <c r="P25" s="69">
        <v>998</v>
      </c>
      <c r="Q25" s="138">
        <v>678257</v>
      </c>
      <c r="R25" s="142"/>
    </row>
    <row r="26" spans="2:18" ht="28.5" customHeight="1" x14ac:dyDescent="0.25">
      <c r="B26" s="137" t="s">
        <v>34</v>
      </c>
      <c r="C26" s="69">
        <v>0</v>
      </c>
      <c r="D26" s="69">
        <v>3562</v>
      </c>
      <c r="E26" s="69">
        <v>-222</v>
      </c>
      <c r="F26" s="69">
        <v>26</v>
      </c>
      <c r="G26" s="69">
        <v>1548</v>
      </c>
      <c r="H26" s="69">
        <v>1853</v>
      </c>
      <c r="I26" s="69">
        <v>208182</v>
      </c>
      <c r="J26" s="69">
        <v>122579</v>
      </c>
      <c r="K26" s="69">
        <v>0</v>
      </c>
      <c r="L26" s="69">
        <v>1245</v>
      </c>
      <c r="M26" s="69">
        <v>5748</v>
      </c>
      <c r="N26" s="69">
        <v>4737</v>
      </c>
      <c r="O26" s="69">
        <v>0</v>
      </c>
      <c r="P26" s="69">
        <v>6194</v>
      </c>
      <c r="Q26" s="138">
        <v>355453</v>
      </c>
      <c r="R26" s="142"/>
    </row>
    <row r="27" spans="2:18" ht="28.5" customHeight="1" x14ac:dyDescent="0.25">
      <c r="B27" s="137" t="s">
        <v>35</v>
      </c>
      <c r="C27" s="69">
        <v>0</v>
      </c>
      <c r="D27" s="69">
        <v>874</v>
      </c>
      <c r="E27" s="69">
        <v>996</v>
      </c>
      <c r="F27" s="69">
        <v>15770</v>
      </c>
      <c r="G27" s="69">
        <v>54479</v>
      </c>
      <c r="H27" s="69">
        <v>176</v>
      </c>
      <c r="I27" s="69">
        <v>357636</v>
      </c>
      <c r="J27" s="69">
        <v>334826</v>
      </c>
      <c r="K27" s="69">
        <v>90246</v>
      </c>
      <c r="L27" s="69">
        <v>371</v>
      </c>
      <c r="M27" s="69">
        <v>5412</v>
      </c>
      <c r="N27" s="69">
        <v>7063</v>
      </c>
      <c r="O27" s="69">
        <v>958325</v>
      </c>
      <c r="P27" s="69">
        <v>8914</v>
      </c>
      <c r="Q27" s="138">
        <v>1835087</v>
      </c>
      <c r="R27" s="142"/>
    </row>
    <row r="28" spans="2:18" ht="28.5" customHeight="1" x14ac:dyDescent="0.25">
      <c r="B28" s="137" t="s">
        <v>36</v>
      </c>
      <c r="C28" s="69">
        <v>29</v>
      </c>
      <c r="D28" s="69">
        <v>26548</v>
      </c>
      <c r="E28" s="69">
        <v>14438</v>
      </c>
      <c r="F28" s="69">
        <v>36508</v>
      </c>
      <c r="G28" s="69">
        <v>4567</v>
      </c>
      <c r="H28" s="69">
        <v>32446</v>
      </c>
      <c r="I28" s="69">
        <v>102253</v>
      </c>
      <c r="J28" s="69">
        <v>104960</v>
      </c>
      <c r="K28" s="69">
        <v>0</v>
      </c>
      <c r="L28" s="69">
        <v>2759</v>
      </c>
      <c r="M28" s="69">
        <v>8148</v>
      </c>
      <c r="N28" s="69">
        <v>49589</v>
      </c>
      <c r="O28" s="69">
        <v>0</v>
      </c>
      <c r="P28" s="69">
        <v>1969</v>
      </c>
      <c r="Q28" s="138">
        <v>384214</v>
      </c>
      <c r="R28" s="142"/>
    </row>
    <row r="29" spans="2:18" ht="28.5" customHeight="1" x14ac:dyDescent="0.25">
      <c r="B29" s="137" t="s">
        <v>199</v>
      </c>
      <c r="C29" s="69">
        <v>0</v>
      </c>
      <c r="D29" s="69">
        <v>7529</v>
      </c>
      <c r="E29" s="69">
        <v>-519</v>
      </c>
      <c r="F29" s="69">
        <v>2421</v>
      </c>
      <c r="G29" s="69">
        <v>-150</v>
      </c>
      <c r="H29" s="69">
        <v>-1781</v>
      </c>
      <c r="I29" s="69">
        <v>127290</v>
      </c>
      <c r="J29" s="69">
        <v>109657</v>
      </c>
      <c r="K29" s="69">
        <v>0</v>
      </c>
      <c r="L29" s="69">
        <v>13768</v>
      </c>
      <c r="M29" s="69">
        <v>-1228</v>
      </c>
      <c r="N29" s="69">
        <v>-14557</v>
      </c>
      <c r="O29" s="69">
        <v>0</v>
      </c>
      <c r="P29" s="69">
        <v>-418</v>
      </c>
      <c r="Q29" s="138">
        <v>242012</v>
      </c>
      <c r="R29" s="142"/>
    </row>
    <row r="30" spans="2:18" ht="28.5" customHeight="1" x14ac:dyDescent="0.25">
      <c r="B30" s="137" t="s">
        <v>200</v>
      </c>
      <c r="C30" s="69">
        <v>1415</v>
      </c>
      <c r="D30" s="69">
        <v>18336</v>
      </c>
      <c r="E30" s="69">
        <v>973</v>
      </c>
      <c r="F30" s="69">
        <v>3298</v>
      </c>
      <c r="G30" s="69">
        <v>24424</v>
      </c>
      <c r="H30" s="69">
        <v>302</v>
      </c>
      <c r="I30" s="69">
        <v>41969</v>
      </c>
      <c r="J30" s="69">
        <v>24320</v>
      </c>
      <c r="K30" s="69">
        <v>0</v>
      </c>
      <c r="L30" s="69">
        <v>2250</v>
      </c>
      <c r="M30" s="69">
        <v>-3774</v>
      </c>
      <c r="N30" s="69">
        <v>-1007</v>
      </c>
      <c r="O30" s="69">
        <v>0</v>
      </c>
      <c r="P30" s="69">
        <v>558</v>
      </c>
      <c r="Q30" s="138">
        <v>113065</v>
      </c>
      <c r="R30" s="142"/>
    </row>
    <row r="31" spans="2:18" ht="28.5" customHeight="1" x14ac:dyDescent="0.25">
      <c r="B31" s="137" t="s">
        <v>37</v>
      </c>
      <c r="C31" s="69">
        <v>0</v>
      </c>
      <c r="D31" s="69">
        <v>58636</v>
      </c>
      <c r="E31" s="69">
        <v>41284</v>
      </c>
      <c r="F31" s="69">
        <v>26684</v>
      </c>
      <c r="G31" s="69">
        <v>963</v>
      </c>
      <c r="H31" s="69">
        <v>32730</v>
      </c>
      <c r="I31" s="69">
        <v>311536</v>
      </c>
      <c r="J31" s="69">
        <v>344041</v>
      </c>
      <c r="K31" s="69">
        <v>0</v>
      </c>
      <c r="L31" s="69">
        <v>3324</v>
      </c>
      <c r="M31" s="69">
        <v>42392</v>
      </c>
      <c r="N31" s="69">
        <v>50253</v>
      </c>
      <c r="O31" s="69">
        <v>0</v>
      </c>
      <c r="P31" s="69">
        <v>4219</v>
      </c>
      <c r="Q31" s="138">
        <v>916061</v>
      </c>
      <c r="R31" s="142"/>
    </row>
    <row r="32" spans="2:18" ht="28.5" customHeight="1" x14ac:dyDescent="0.25">
      <c r="B32" s="137" t="s">
        <v>141</v>
      </c>
      <c r="C32" s="69">
        <v>0</v>
      </c>
      <c r="D32" s="69">
        <v>645</v>
      </c>
      <c r="E32" s="69">
        <v>503</v>
      </c>
      <c r="F32" s="69">
        <v>8048</v>
      </c>
      <c r="G32" s="69">
        <v>15377</v>
      </c>
      <c r="H32" s="69">
        <v>0</v>
      </c>
      <c r="I32" s="69">
        <v>156498</v>
      </c>
      <c r="J32" s="69">
        <v>89718</v>
      </c>
      <c r="K32" s="69">
        <v>0</v>
      </c>
      <c r="L32" s="69">
        <v>8247</v>
      </c>
      <c r="M32" s="69">
        <v>-2270</v>
      </c>
      <c r="N32" s="69">
        <v>-7681</v>
      </c>
      <c r="O32" s="69">
        <v>49865</v>
      </c>
      <c r="P32" s="69">
        <v>19324</v>
      </c>
      <c r="Q32" s="138">
        <v>338274</v>
      </c>
      <c r="R32" s="142"/>
    </row>
    <row r="33" spans="2:18" ht="28.5" customHeight="1" x14ac:dyDescent="0.25">
      <c r="B33" s="137" t="s">
        <v>218</v>
      </c>
      <c r="C33" s="69">
        <v>0</v>
      </c>
      <c r="D33" s="69">
        <v>618</v>
      </c>
      <c r="E33" s="69">
        <v>1079</v>
      </c>
      <c r="F33" s="69">
        <v>906</v>
      </c>
      <c r="G33" s="69">
        <v>7216</v>
      </c>
      <c r="H33" s="69">
        <v>3889</v>
      </c>
      <c r="I33" s="69">
        <v>123245</v>
      </c>
      <c r="J33" s="69">
        <v>39075</v>
      </c>
      <c r="K33" s="69">
        <v>0</v>
      </c>
      <c r="L33" s="69">
        <v>980</v>
      </c>
      <c r="M33" s="69">
        <v>851</v>
      </c>
      <c r="N33" s="69">
        <v>8258</v>
      </c>
      <c r="O33" s="69">
        <v>0</v>
      </c>
      <c r="P33" s="69">
        <v>-837</v>
      </c>
      <c r="Q33" s="138">
        <v>185279</v>
      </c>
      <c r="R33" s="142"/>
    </row>
    <row r="34" spans="2:18" ht="28.5" customHeight="1" x14ac:dyDescent="0.25">
      <c r="B34" s="137" t="s">
        <v>142</v>
      </c>
      <c r="C34" s="69">
        <v>0</v>
      </c>
      <c r="D34" s="69">
        <v>251</v>
      </c>
      <c r="E34" s="69">
        <v>-590</v>
      </c>
      <c r="F34" s="69">
        <v>1966</v>
      </c>
      <c r="G34" s="69">
        <v>7092</v>
      </c>
      <c r="H34" s="69">
        <v>-2574</v>
      </c>
      <c r="I34" s="69">
        <v>125189</v>
      </c>
      <c r="J34" s="69">
        <v>82138</v>
      </c>
      <c r="K34" s="69">
        <v>58282</v>
      </c>
      <c r="L34" s="69">
        <v>2050</v>
      </c>
      <c r="M34" s="69">
        <v>840</v>
      </c>
      <c r="N34" s="69">
        <v>8370</v>
      </c>
      <c r="O34" s="69">
        <v>597765</v>
      </c>
      <c r="P34" s="69">
        <v>-164</v>
      </c>
      <c r="Q34" s="138">
        <v>880614</v>
      </c>
      <c r="R34" s="142"/>
    </row>
    <row r="35" spans="2:18" ht="28.5" customHeight="1" x14ac:dyDescent="0.25">
      <c r="B35" s="137" t="s">
        <v>143</v>
      </c>
      <c r="C35" s="69">
        <v>0</v>
      </c>
      <c r="D35" s="69">
        <v>4129</v>
      </c>
      <c r="E35" s="69">
        <v>3338</v>
      </c>
      <c r="F35" s="69">
        <v>5433</v>
      </c>
      <c r="G35" s="69">
        <v>1373</v>
      </c>
      <c r="H35" s="69">
        <v>2395</v>
      </c>
      <c r="I35" s="69">
        <v>162954</v>
      </c>
      <c r="J35" s="69">
        <v>27481</v>
      </c>
      <c r="K35" s="69">
        <v>0</v>
      </c>
      <c r="L35" s="69">
        <v>5680</v>
      </c>
      <c r="M35" s="69">
        <v>6757</v>
      </c>
      <c r="N35" s="69">
        <v>20150</v>
      </c>
      <c r="O35" s="69">
        <v>111416</v>
      </c>
      <c r="P35" s="69">
        <v>11392</v>
      </c>
      <c r="Q35" s="138">
        <v>362497</v>
      </c>
      <c r="R35" s="142"/>
    </row>
    <row r="36" spans="2:18" ht="28.5" customHeight="1" x14ac:dyDescent="0.25">
      <c r="B36" s="137" t="s">
        <v>219</v>
      </c>
      <c r="C36" s="69">
        <v>0</v>
      </c>
      <c r="D36" s="69">
        <v>8188</v>
      </c>
      <c r="E36" s="69">
        <v>1992</v>
      </c>
      <c r="F36" s="69">
        <v>10770</v>
      </c>
      <c r="G36" s="69">
        <v>4232</v>
      </c>
      <c r="H36" s="69">
        <v>5895</v>
      </c>
      <c r="I36" s="69">
        <v>143010</v>
      </c>
      <c r="J36" s="69">
        <v>87944</v>
      </c>
      <c r="K36" s="69">
        <v>20125</v>
      </c>
      <c r="L36" s="69">
        <v>432</v>
      </c>
      <c r="M36" s="69">
        <v>1122</v>
      </c>
      <c r="N36" s="69">
        <v>5736</v>
      </c>
      <c r="O36" s="69">
        <v>203198</v>
      </c>
      <c r="P36" s="69">
        <v>-4685</v>
      </c>
      <c r="Q36" s="138">
        <v>487960</v>
      </c>
      <c r="R36" s="142"/>
    </row>
    <row r="37" spans="2:18" ht="28.5" customHeight="1" x14ac:dyDescent="0.25">
      <c r="B37" s="137" t="s">
        <v>38</v>
      </c>
      <c r="C37" s="69">
        <v>0</v>
      </c>
      <c r="D37" s="69">
        <v>4653</v>
      </c>
      <c r="E37" s="69">
        <v>-116</v>
      </c>
      <c r="F37" s="69">
        <v>7005</v>
      </c>
      <c r="G37" s="69">
        <v>6470</v>
      </c>
      <c r="H37" s="69">
        <v>-568</v>
      </c>
      <c r="I37" s="69">
        <v>38005</v>
      </c>
      <c r="J37" s="69">
        <v>122653</v>
      </c>
      <c r="K37" s="69">
        <v>0</v>
      </c>
      <c r="L37" s="69">
        <v>-7446</v>
      </c>
      <c r="M37" s="69">
        <v>23241</v>
      </c>
      <c r="N37" s="69">
        <v>-1807</v>
      </c>
      <c r="O37" s="69">
        <v>15719</v>
      </c>
      <c r="P37" s="69">
        <v>-31165</v>
      </c>
      <c r="Q37" s="138">
        <v>176645</v>
      </c>
      <c r="R37" s="142"/>
    </row>
    <row r="38" spans="2:18" ht="28.5" customHeight="1" x14ac:dyDescent="0.25">
      <c r="B38" s="137" t="s">
        <v>39</v>
      </c>
      <c r="C38" s="69">
        <v>0</v>
      </c>
      <c r="D38" s="69">
        <v>10590</v>
      </c>
      <c r="E38" s="69">
        <v>10423</v>
      </c>
      <c r="F38" s="69">
        <v>9196</v>
      </c>
      <c r="G38" s="69">
        <v>841</v>
      </c>
      <c r="H38" s="69">
        <v>24191</v>
      </c>
      <c r="I38" s="69">
        <v>30221</v>
      </c>
      <c r="J38" s="69">
        <v>30048</v>
      </c>
      <c r="K38" s="69">
        <v>0</v>
      </c>
      <c r="L38" s="69">
        <v>5</v>
      </c>
      <c r="M38" s="69">
        <v>18433</v>
      </c>
      <c r="N38" s="69">
        <v>28916</v>
      </c>
      <c r="O38" s="69">
        <v>2995</v>
      </c>
      <c r="P38" s="69">
        <v>-3454</v>
      </c>
      <c r="Q38" s="138">
        <v>162407</v>
      </c>
      <c r="R38" s="142"/>
    </row>
    <row r="39" spans="2:18" ht="28.5" customHeight="1" x14ac:dyDescent="0.25">
      <c r="B39" s="137" t="s">
        <v>40</v>
      </c>
      <c r="C39" s="69">
        <v>0</v>
      </c>
      <c r="D39" s="69">
        <v>-186</v>
      </c>
      <c r="E39" s="69">
        <v>-26274</v>
      </c>
      <c r="F39" s="69">
        <v>-1167</v>
      </c>
      <c r="G39" s="69">
        <v>-28636</v>
      </c>
      <c r="H39" s="69">
        <v>12313</v>
      </c>
      <c r="I39" s="69">
        <v>212205</v>
      </c>
      <c r="J39" s="69">
        <v>88739</v>
      </c>
      <c r="K39" s="69">
        <v>0</v>
      </c>
      <c r="L39" s="69">
        <v>-18074</v>
      </c>
      <c r="M39" s="69">
        <v>-27192</v>
      </c>
      <c r="N39" s="69">
        <v>-6496</v>
      </c>
      <c r="O39" s="69">
        <v>19214</v>
      </c>
      <c r="P39" s="69">
        <v>39168</v>
      </c>
      <c r="Q39" s="138">
        <v>263614</v>
      </c>
      <c r="R39" s="142"/>
    </row>
    <row r="40" spans="2:18" ht="28.5" customHeight="1" x14ac:dyDescent="0.25">
      <c r="B40" s="137" t="s">
        <v>41</v>
      </c>
      <c r="C40" s="69">
        <v>0</v>
      </c>
      <c r="D40" s="69">
        <v>534</v>
      </c>
      <c r="E40" s="69">
        <v>520</v>
      </c>
      <c r="F40" s="69">
        <v>704</v>
      </c>
      <c r="G40" s="69">
        <v>165</v>
      </c>
      <c r="H40" s="69">
        <v>90</v>
      </c>
      <c r="I40" s="69">
        <v>164526</v>
      </c>
      <c r="J40" s="69">
        <v>117063</v>
      </c>
      <c r="K40" s="69">
        <v>0</v>
      </c>
      <c r="L40" s="69">
        <v>581</v>
      </c>
      <c r="M40" s="69">
        <v>-2</v>
      </c>
      <c r="N40" s="69">
        <v>1189</v>
      </c>
      <c r="O40" s="69">
        <v>0</v>
      </c>
      <c r="P40" s="69">
        <v>608</v>
      </c>
      <c r="Q40" s="138">
        <v>285978</v>
      </c>
      <c r="R40" s="142"/>
    </row>
    <row r="41" spans="2:18" ht="28.5" customHeight="1" x14ac:dyDescent="0.25">
      <c r="B41" s="137" t="s">
        <v>42</v>
      </c>
      <c r="C41" s="69">
        <v>15</v>
      </c>
      <c r="D41" s="69">
        <v>66</v>
      </c>
      <c r="E41" s="69">
        <v>727</v>
      </c>
      <c r="F41" s="69">
        <v>11040</v>
      </c>
      <c r="G41" s="69">
        <v>3122</v>
      </c>
      <c r="H41" s="69">
        <v>14</v>
      </c>
      <c r="I41" s="69">
        <v>51127</v>
      </c>
      <c r="J41" s="69">
        <v>34717</v>
      </c>
      <c r="K41" s="69">
        <v>0</v>
      </c>
      <c r="L41" s="69">
        <v>-452</v>
      </c>
      <c r="M41" s="69">
        <v>-36</v>
      </c>
      <c r="N41" s="69">
        <v>33888</v>
      </c>
      <c r="O41" s="69">
        <v>-25267</v>
      </c>
      <c r="P41" s="69">
        <v>320</v>
      </c>
      <c r="Q41" s="138">
        <v>109281</v>
      </c>
      <c r="R41" s="142"/>
    </row>
    <row r="42" spans="2:18" ht="28.5" customHeight="1" x14ac:dyDescent="0.25">
      <c r="B42" s="137" t="s">
        <v>43</v>
      </c>
      <c r="C42" s="69">
        <v>0</v>
      </c>
      <c r="D42" s="69">
        <v>-1132</v>
      </c>
      <c r="E42" s="69">
        <v>14806</v>
      </c>
      <c r="F42" s="69">
        <v>21602</v>
      </c>
      <c r="G42" s="69">
        <v>19649</v>
      </c>
      <c r="H42" s="69">
        <v>9343</v>
      </c>
      <c r="I42" s="69">
        <v>476230</v>
      </c>
      <c r="J42" s="69">
        <v>225686</v>
      </c>
      <c r="K42" s="69">
        <v>0</v>
      </c>
      <c r="L42" s="69">
        <v>5218</v>
      </c>
      <c r="M42" s="69">
        <v>16083</v>
      </c>
      <c r="N42" s="69">
        <v>-11214</v>
      </c>
      <c r="O42" s="69">
        <v>1868100</v>
      </c>
      <c r="P42" s="69">
        <v>8479</v>
      </c>
      <c r="Q42" s="138">
        <v>2652849</v>
      </c>
      <c r="R42" s="142"/>
    </row>
    <row r="43" spans="2:18" ht="28.5" customHeight="1" x14ac:dyDescent="0.25">
      <c r="B43" s="137" t="s">
        <v>44</v>
      </c>
      <c r="C43" s="69">
        <v>0</v>
      </c>
      <c r="D43" s="69">
        <v>21003</v>
      </c>
      <c r="E43" s="69">
        <v>0</v>
      </c>
      <c r="F43" s="69">
        <v>0</v>
      </c>
      <c r="G43" s="69">
        <v>-5</v>
      </c>
      <c r="H43" s="69">
        <v>-1001</v>
      </c>
      <c r="I43" s="69">
        <v>81717</v>
      </c>
      <c r="J43" s="69">
        <v>70941</v>
      </c>
      <c r="K43" s="69">
        <v>204181</v>
      </c>
      <c r="L43" s="69">
        <v>5</v>
      </c>
      <c r="M43" s="69">
        <v>1</v>
      </c>
      <c r="N43" s="69">
        <v>1092</v>
      </c>
      <c r="O43" s="69">
        <v>-305</v>
      </c>
      <c r="P43" s="69">
        <v>120</v>
      </c>
      <c r="Q43" s="138">
        <v>377751</v>
      </c>
      <c r="R43" s="142"/>
    </row>
    <row r="44" spans="2:18" ht="28.5" customHeight="1" x14ac:dyDescent="0.25">
      <c r="B44" s="139" t="s">
        <v>45</v>
      </c>
      <c r="C44" s="140">
        <f t="shared" ref="C44:P44" si="0">SUM(C7:C43)</f>
        <v>2715</v>
      </c>
      <c r="D44" s="140">
        <f t="shared" si="0"/>
        <v>300034</v>
      </c>
      <c r="E44" s="140">
        <f t="shared" si="0"/>
        <v>201518</v>
      </c>
      <c r="F44" s="140">
        <f t="shared" si="0"/>
        <v>512941</v>
      </c>
      <c r="G44" s="140">
        <f t="shared" si="0"/>
        <v>430387</v>
      </c>
      <c r="H44" s="140">
        <f t="shared" si="0"/>
        <v>417726</v>
      </c>
      <c r="I44" s="140">
        <f t="shared" si="0"/>
        <v>8032707</v>
      </c>
      <c r="J44" s="140">
        <f t="shared" si="0"/>
        <v>6114762</v>
      </c>
      <c r="K44" s="140">
        <f t="shared" si="0"/>
        <v>1116957</v>
      </c>
      <c r="L44" s="140">
        <f t="shared" si="0"/>
        <v>313580</v>
      </c>
      <c r="M44" s="140">
        <f t="shared" si="0"/>
        <v>483116</v>
      </c>
      <c r="N44" s="140">
        <f t="shared" si="0"/>
        <v>763329</v>
      </c>
      <c r="O44" s="140">
        <f t="shared" si="0"/>
        <v>9683878</v>
      </c>
      <c r="P44" s="140">
        <f t="shared" si="0"/>
        <v>469211</v>
      </c>
      <c r="Q44" s="140">
        <f>SUM(C44:P44)</f>
        <v>28842861</v>
      </c>
      <c r="R44" s="142"/>
    </row>
    <row r="45" spans="2:18" ht="28.5" customHeight="1" x14ac:dyDescent="0.25">
      <c r="B45" s="290" t="s">
        <v>46</v>
      </c>
      <c r="C45" s="290"/>
      <c r="D45" s="290"/>
      <c r="E45" s="290"/>
      <c r="F45" s="290"/>
      <c r="G45" s="290"/>
      <c r="H45" s="290"/>
      <c r="I45" s="290"/>
      <c r="J45" s="290"/>
      <c r="K45" s="290"/>
      <c r="L45" s="290"/>
      <c r="M45" s="290"/>
      <c r="N45" s="290"/>
      <c r="O45" s="290"/>
      <c r="P45" s="290"/>
      <c r="Q45" s="290"/>
      <c r="R45" s="142"/>
    </row>
    <row r="46" spans="2:18" ht="28.5" customHeight="1" x14ac:dyDescent="0.25">
      <c r="B46" s="137" t="s">
        <v>47</v>
      </c>
      <c r="C46" s="69">
        <v>1379</v>
      </c>
      <c r="D46" s="69">
        <v>37154</v>
      </c>
      <c r="E46" s="69">
        <v>198</v>
      </c>
      <c r="F46" s="69">
        <v>66381</v>
      </c>
      <c r="G46" s="69">
        <v>37586</v>
      </c>
      <c r="H46" s="69">
        <v>7113</v>
      </c>
      <c r="I46" s="69">
        <v>0</v>
      </c>
      <c r="J46" s="69">
        <v>6832</v>
      </c>
      <c r="K46" s="69">
        <v>0</v>
      </c>
      <c r="L46" s="69">
        <v>1490</v>
      </c>
      <c r="M46" s="69">
        <v>0</v>
      </c>
      <c r="N46" s="69">
        <v>23</v>
      </c>
      <c r="O46" s="69">
        <v>261503</v>
      </c>
      <c r="P46" s="69">
        <v>9317</v>
      </c>
      <c r="Q46" s="141">
        <v>428975</v>
      </c>
      <c r="R46" s="142"/>
    </row>
    <row r="47" spans="2:18" ht="28.5" customHeight="1" x14ac:dyDescent="0.25">
      <c r="B47" s="137" t="s">
        <v>65</v>
      </c>
      <c r="C47" s="69">
        <v>-6056</v>
      </c>
      <c r="D47" s="69">
        <v>73873</v>
      </c>
      <c r="E47" s="69">
        <v>0</v>
      </c>
      <c r="F47" s="69">
        <v>500480</v>
      </c>
      <c r="G47" s="69">
        <v>759</v>
      </c>
      <c r="H47" s="69">
        <v>24166</v>
      </c>
      <c r="I47" s="69">
        <v>0</v>
      </c>
      <c r="J47" s="69">
        <v>103047</v>
      </c>
      <c r="K47" s="69">
        <v>0</v>
      </c>
      <c r="L47" s="69">
        <v>7790</v>
      </c>
      <c r="M47" s="69">
        <v>0</v>
      </c>
      <c r="N47" s="69">
        <v>0</v>
      </c>
      <c r="O47" s="69">
        <v>166795</v>
      </c>
      <c r="P47" s="69">
        <v>176961</v>
      </c>
      <c r="Q47" s="141">
        <v>1047815</v>
      </c>
      <c r="R47" s="142"/>
    </row>
    <row r="48" spans="2:18" ht="28.5" customHeight="1" x14ac:dyDescent="0.25">
      <c r="B48" s="7" t="s">
        <v>258</v>
      </c>
      <c r="C48" s="69">
        <v>66</v>
      </c>
      <c r="D48" s="69">
        <v>7296</v>
      </c>
      <c r="E48" s="69">
        <v>3247</v>
      </c>
      <c r="F48" s="69">
        <v>23278</v>
      </c>
      <c r="G48" s="69">
        <v>815</v>
      </c>
      <c r="H48" s="69">
        <v>1068</v>
      </c>
      <c r="I48" s="69">
        <v>4702</v>
      </c>
      <c r="J48" s="69">
        <v>5086</v>
      </c>
      <c r="K48" s="69">
        <v>0</v>
      </c>
      <c r="L48" s="69">
        <v>975</v>
      </c>
      <c r="M48" s="69">
        <v>2426</v>
      </c>
      <c r="N48" s="69">
        <v>1572</v>
      </c>
      <c r="O48" s="69">
        <v>-2853</v>
      </c>
      <c r="P48" s="69">
        <v>1147</v>
      </c>
      <c r="Q48" s="141">
        <v>48825</v>
      </c>
      <c r="R48" s="142"/>
    </row>
    <row r="49" spans="2:19" ht="28.5" customHeight="1" x14ac:dyDescent="0.25">
      <c r="B49" s="137" t="s">
        <v>48</v>
      </c>
      <c r="C49" s="69">
        <v>28237</v>
      </c>
      <c r="D49" s="69">
        <v>413809</v>
      </c>
      <c r="E49" s="69">
        <v>937387</v>
      </c>
      <c r="F49" s="69">
        <v>-206098</v>
      </c>
      <c r="G49" s="69">
        <v>8038</v>
      </c>
      <c r="H49" s="69">
        <v>74057</v>
      </c>
      <c r="I49" s="69">
        <v>21286</v>
      </c>
      <c r="J49" s="69">
        <v>315086</v>
      </c>
      <c r="K49" s="69">
        <v>0</v>
      </c>
      <c r="L49" s="69">
        <v>19619</v>
      </c>
      <c r="M49" s="69">
        <v>-108992</v>
      </c>
      <c r="N49" s="69">
        <v>-514</v>
      </c>
      <c r="O49" s="69">
        <v>555834</v>
      </c>
      <c r="P49" s="69">
        <v>2418057</v>
      </c>
      <c r="Q49" s="141">
        <v>4475805</v>
      </c>
      <c r="R49" s="142"/>
    </row>
    <row r="50" spans="2:19" ht="28.5" customHeight="1" x14ac:dyDescent="0.25">
      <c r="B50" s="137" t="s">
        <v>259</v>
      </c>
      <c r="C50" s="69">
        <v>47</v>
      </c>
      <c r="D50" s="69">
        <v>-436</v>
      </c>
      <c r="E50" s="69">
        <v>0</v>
      </c>
      <c r="F50" s="69">
        <v>244</v>
      </c>
      <c r="G50" s="69">
        <v>0</v>
      </c>
      <c r="H50" s="69">
        <v>104</v>
      </c>
      <c r="I50" s="69">
        <v>0</v>
      </c>
      <c r="J50" s="69">
        <v>1723</v>
      </c>
      <c r="K50" s="69">
        <v>0</v>
      </c>
      <c r="L50" s="69">
        <v>246</v>
      </c>
      <c r="M50" s="69">
        <v>308</v>
      </c>
      <c r="N50" s="69">
        <v>0</v>
      </c>
      <c r="O50" s="69">
        <v>0</v>
      </c>
      <c r="P50" s="69">
        <v>1982</v>
      </c>
      <c r="Q50" s="141">
        <v>4218</v>
      </c>
      <c r="R50" s="142"/>
    </row>
    <row r="51" spans="2:19" ht="28.5" customHeight="1" x14ac:dyDescent="0.25">
      <c r="B51" s="139" t="s">
        <v>45</v>
      </c>
      <c r="C51" s="140">
        <f>SUM(C46:C50)</f>
        <v>23673</v>
      </c>
      <c r="D51" s="140">
        <f t="shared" ref="D51:Q51" si="1">SUM(D46:D50)</f>
        <v>531696</v>
      </c>
      <c r="E51" s="140">
        <f t="shared" si="1"/>
        <v>940832</v>
      </c>
      <c r="F51" s="140">
        <f t="shared" si="1"/>
        <v>384285</v>
      </c>
      <c r="G51" s="140">
        <f t="shared" si="1"/>
        <v>47198</v>
      </c>
      <c r="H51" s="140">
        <f t="shared" si="1"/>
        <v>106508</v>
      </c>
      <c r="I51" s="140">
        <f t="shared" si="1"/>
        <v>25988</v>
      </c>
      <c r="J51" s="140">
        <f>SUM(J46:J50)</f>
        <v>431774</v>
      </c>
      <c r="K51" s="140">
        <f t="shared" si="1"/>
        <v>0</v>
      </c>
      <c r="L51" s="140">
        <f t="shared" si="1"/>
        <v>30120</v>
      </c>
      <c r="M51" s="140">
        <f t="shared" si="1"/>
        <v>-106258</v>
      </c>
      <c r="N51" s="140">
        <f t="shared" si="1"/>
        <v>1081</v>
      </c>
      <c r="O51" s="140">
        <f t="shared" si="1"/>
        <v>981279</v>
      </c>
      <c r="P51" s="140">
        <f t="shared" si="1"/>
        <v>2607464</v>
      </c>
      <c r="Q51" s="140">
        <f t="shared" si="1"/>
        <v>6005638</v>
      </c>
      <c r="R51" s="142"/>
    </row>
    <row r="52" spans="2:19" ht="18.75" customHeight="1" x14ac:dyDescent="0.3">
      <c r="B52" s="268" t="s">
        <v>50</v>
      </c>
      <c r="C52" s="268"/>
      <c r="D52" s="268"/>
      <c r="E52" s="268"/>
      <c r="F52" s="268"/>
      <c r="G52" s="268"/>
      <c r="H52" s="268"/>
      <c r="I52" s="268"/>
      <c r="J52" s="268"/>
      <c r="K52" s="268"/>
      <c r="L52" s="268"/>
      <c r="M52" s="268"/>
      <c r="N52" s="268"/>
      <c r="O52" s="268"/>
      <c r="P52" s="268"/>
      <c r="Q52" s="268"/>
      <c r="R52" s="125"/>
      <c r="S52" s="5"/>
    </row>
    <row r="54" spans="2:19" x14ac:dyDescent="0.25">
      <c r="C54" s="5"/>
      <c r="D54" s="5"/>
      <c r="E54" s="5"/>
      <c r="F54" s="5"/>
      <c r="G54" s="5"/>
      <c r="H54" s="5"/>
      <c r="I54" s="5"/>
      <c r="J54" s="5"/>
      <c r="K54" s="5"/>
      <c r="L54" s="5"/>
      <c r="M54" s="5"/>
      <c r="N54" s="5"/>
      <c r="O54" s="5"/>
      <c r="P54" s="5"/>
      <c r="Q54" s="5"/>
    </row>
    <row r="55" spans="2:19" x14ac:dyDescent="0.25">
      <c r="R55" s="17"/>
    </row>
  </sheetData>
  <sheetProtection algorithmName="SHA-512" hashValue="igJxeoDln8jY7FJNdfb2ZtXJJQMe/EECQdqKmMqOPE/n22BV5H0lTdh4EX08pwFuwXiSiGnEpkrezrtzVpH7gA==" saltValue="PY4BBfGyPoAaYkd3yh2uVg==" spinCount="100000" sheet="1" objects="1" scenarios="1"/>
  <mergeCells count="4">
    <mergeCell ref="B4:Q4"/>
    <mergeCell ref="B6:Q6"/>
    <mergeCell ref="B45:Q45"/>
    <mergeCell ref="B52:Q52"/>
  </mergeCells>
  <pageMargins left="0.7" right="0.7" top="0.75" bottom="0.75" header="0.3" footer="0.3"/>
  <pageSetup paperSize="9" scale="3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B2:F9"/>
  <sheetViews>
    <sheetView showGridLines="0" zoomScaleNormal="100" workbookViewId="0">
      <selection activeCell="H17" sqref="H17"/>
    </sheetView>
  </sheetViews>
  <sheetFormatPr defaultColWidth="9.33203125" defaultRowHeight="21" customHeight="1" x14ac:dyDescent="0.25"/>
  <cols>
    <col min="1" max="1" width="14.6640625" style="4" customWidth="1"/>
    <col min="2" max="3" width="9.33203125" style="4"/>
    <col min="4" max="4" width="28.44140625" style="4" customWidth="1"/>
    <col min="5" max="5" width="50.44140625" style="4" customWidth="1"/>
    <col min="6" max="6" width="25" style="4" customWidth="1"/>
    <col min="7" max="16384" width="9.33203125" style="4"/>
  </cols>
  <sheetData>
    <row r="2" spans="2:6" ht="38.25" customHeight="1" thickBot="1" x14ac:dyDescent="0.3"/>
    <row r="3" spans="2:6" ht="62.25" customHeight="1" thickBot="1" x14ac:dyDescent="0.45">
      <c r="B3" s="224" t="s">
        <v>195</v>
      </c>
      <c r="C3" s="225"/>
      <c r="D3" s="225"/>
      <c r="E3" s="225"/>
      <c r="F3" s="226"/>
    </row>
    <row r="4" spans="2:6" ht="23.25" customHeight="1" thickTop="1" x14ac:dyDescent="0.25">
      <c r="B4" s="227" t="s">
        <v>197</v>
      </c>
      <c r="C4" s="228"/>
      <c r="D4" s="228"/>
      <c r="E4" s="228"/>
      <c r="F4" s="229"/>
    </row>
    <row r="5" spans="2:6" ht="23.25" customHeight="1" x14ac:dyDescent="0.25">
      <c r="B5" s="230"/>
      <c r="C5" s="231"/>
      <c r="D5" s="231"/>
      <c r="E5" s="231"/>
      <c r="F5" s="232"/>
    </row>
    <row r="6" spans="2:6" ht="62.25" customHeight="1" x14ac:dyDescent="0.25">
      <c r="B6" s="230"/>
      <c r="C6" s="231"/>
      <c r="D6" s="231"/>
      <c r="E6" s="231"/>
      <c r="F6" s="232"/>
    </row>
    <row r="7" spans="2:6" ht="62.25" customHeight="1" thickBot="1" x14ac:dyDescent="0.3">
      <c r="B7" s="233"/>
      <c r="C7" s="234"/>
      <c r="D7" s="234"/>
      <c r="E7" s="234"/>
      <c r="F7" s="235"/>
    </row>
    <row r="8" spans="2:6" ht="62.25" customHeight="1" x14ac:dyDescent="0.25"/>
    <row r="9" spans="2:6" ht="62.25" customHeight="1" x14ac:dyDescent="0.25"/>
  </sheetData>
  <sheetProtection algorithmName="SHA-512" hashValue="FCopmIqLs4yoFOvaCDcX9b9RGytFk2L6nMJPmnGtGFdSWTAQwV//9Tc5vD8HTUoB9Kg/1m9yLar2laO129v9Qw==" saltValue="ziu/Q847gDVil7BujSJudA==" spinCount="100000" sheet="1" objects="1" scenarios="1"/>
  <mergeCells count="2">
    <mergeCell ref="B3:F3"/>
    <mergeCell ref="B4:F7"/>
  </mergeCells>
  <printOptions verticalCentered="1"/>
  <pageMargins left="0.7" right="0.7" top="0.75" bottom="0.75" header="0.3" footer="0.3"/>
  <pageSetup paperSize="7" scale="80" orientation="landscape" r:id="rId1"/>
  <colBreaks count="1" manualBreakCount="1">
    <brk id="16" max="14"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pageSetUpPr fitToPage="1"/>
  </sheetPr>
  <dimension ref="B2:Q51"/>
  <sheetViews>
    <sheetView showGridLines="0" zoomScale="80" zoomScaleNormal="80" workbookViewId="0">
      <selection activeCell="B4" sqref="B4:Q51"/>
    </sheetView>
  </sheetViews>
  <sheetFormatPr defaultColWidth="9.33203125" defaultRowHeight="13.8" x14ac:dyDescent="0.25"/>
  <cols>
    <col min="1" max="1" width="17.33203125" style="4" customWidth="1"/>
    <col min="2" max="2" width="41.6640625" style="4" customWidth="1"/>
    <col min="3" max="17" width="20.33203125" style="4" customWidth="1"/>
    <col min="18" max="18" width="2.44140625" style="4" customWidth="1"/>
    <col min="19" max="16384" width="9.33203125" style="4"/>
  </cols>
  <sheetData>
    <row r="2" spans="2:17" ht="20.25" customHeight="1" x14ac:dyDescent="0.25"/>
    <row r="3" spans="2:17" ht="4.5" customHeight="1" x14ac:dyDescent="0.25"/>
    <row r="4" spans="2:17" ht="21" customHeight="1" x14ac:dyDescent="0.25">
      <c r="B4" s="288" t="s">
        <v>307</v>
      </c>
      <c r="C4" s="288"/>
      <c r="D4" s="288"/>
      <c r="E4" s="288"/>
      <c r="F4" s="288"/>
      <c r="G4" s="288"/>
      <c r="H4" s="288"/>
      <c r="I4" s="288"/>
      <c r="J4" s="288"/>
      <c r="K4" s="288"/>
      <c r="L4" s="288"/>
      <c r="M4" s="288"/>
      <c r="N4" s="288"/>
      <c r="O4" s="288"/>
      <c r="P4" s="288"/>
      <c r="Q4" s="288"/>
    </row>
    <row r="5" spans="2:17" ht="26.4" x14ac:dyDescent="0.25">
      <c r="B5" s="146" t="s">
        <v>0</v>
      </c>
      <c r="C5" s="61" t="s">
        <v>201</v>
      </c>
      <c r="D5" s="61" t="s">
        <v>202</v>
      </c>
      <c r="E5" s="61" t="s">
        <v>203</v>
      </c>
      <c r="F5" s="61" t="s">
        <v>204</v>
      </c>
      <c r="G5" s="61" t="s">
        <v>205</v>
      </c>
      <c r="H5" s="61" t="s">
        <v>206</v>
      </c>
      <c r="I5" s="61" t="s">
        <v>207</v>
      </c>
      <c r="J5" s="61" t="s">
        <v>208</v>
      </c>
      <c r="K5" s="62" t="s">
        <v>209</v>
      </c>
      <c r="L5" s="62" t="s">
        <v>210</v>
      </c>
      <c r="M5" s="62" t="s">
        <v>211</v>
      </c>
      <c r="N5" s="62" t="s">
        <v>212</v>
      </c>
      <c r="O5" s="62" t="s">
        <v>213</v>
      </c>
      <c r="P5" s="62" t="s">
        <v>214</v>
      </c>
      <c r="Q5" s="62" t="s">
        <v>215</v>
      </c>
    </row>
    <row r="6" spans="2:17" ht="27" customHeight="1" x14ac:dyDescent="0.25">
      <c r="B6" s="292" t="s">
        <v>16</v>
      </c>
      <c r="C6" s="292"/>
      <c r="D6" s="292"/>
      <c r="E6" s="292"/>
      <c r="F6" s="292"/>
      <c r="G6" s="292"/>
      <c r="H6" s="292"/>
      <c r="I6" s="292"/>
      <c r="J6" s="292"/>
      <c r="K6" s="292"/>
      <c r="L6" s="292"/>
      <c r="M6" s="292"/>
      <c r="N6" s="292"/>
      <c r="O6" s="292"/>
      <c r="P6" s="292"/>
      <c r="Q6" s="292"/>
    </row>
    <row r="7" spans="2:17" ht="27" customHeight="1" x14ac:dyDescent="0.25">
      <c r="B7" s="147" t="s">
        <v>17</v>
      </c>
      <c r="C7" s="148" t="str">
        <f>IFERROR('APPENDIX 16'!C7/NEPI!C7*100,"0.00")</f>
        <v>0.00</v>
      </c>
      <c r="D7" s="148">
        <f>IFERROR('APPENDIX 16'!D7/NEPI!D7*100,"0.00")</f>
        <v>19.685039370078741</v>
      </c>
      <c r="E7" s="148">
        <f>IFERROR('APPENDIX 16'!E7/NEPI!E7*100,"0.00")</f>
        <v>144.84029484029483</v>
      </c>
      <c r="F7" s="148">
        <f>IFERROR('APPENDIX 16'!F7/NEPI!F7*100,"0.00")</f>
        <v>58.911564625850346</v>
      </c>
      <c r="G7" s="148">
        <f>IFERROR('APPENDIX 16'!G7/NEPI!G7*100,"0.00")</f>
        <v>920.46783625730995</v>
      </c>
      <c r="H7" s="148">
        <f>IFERROR('APPENDIX 16'!H7/NEPI!H7*100,"0.00")</f>
        <v>355.22388059701495</v>
      </c>
      <c r="I7" s="148" t="str">
        <f>IFERROR('APPENDIX 16'!I7/NEPI!I7*100,"0.00")</f>
        <v>0.00</v>
      </c>
      <c r="J7" s="148" t="str">
        <f>IFERROR('APPENDIX 16'!J7/NEPI!J7*100,"0.00")</f>
        <v>0.00</v>
      </c>
      <c r="K7" s="148" t="str">
        <f>IFERROR('APPENDIX 16'!K7/NEPI!K7*100,"0.00")</f>
        <v>0.00</v>
      </c>
      <c r="L7" s="148">
        <f>IFERROR('APPENDIX 16'!L7/NEPI!L7*100,"0.00")</f>
        <v>54.852166276346601</v>
      </c>
      <c r="M7" s="148">
        <f>IFERROR('APPENDIX 16'!M7/NEPI!M7*100,"0.00")</f>
        <v>59.120073327222734</v>
      </c>
      <c r="N7" s="148">
        <f>IFERROR('APPENDIX 16'!N7/NEPI!N7*100,"0.00")</f>
        <v>23.987900385364437</v>
      </c>
      <c r="O7" s="148">
        <f>IFERROR('APPENDIX 16'!O7/NEPI!O7*100,"0.00")</f>
        <v>37.27912430532799</v>
      </c>
      <c r="P7" s="148">
        <f>IFERROR('APPENDIX 16'!P7/NEPI!P7*100,"0.00")</f>
        <v>95.753161077515117</v>
      </c>
      <c r="Q7" s="175">
        <f>IFERROR('APPENDIX 16'!Q7/NEPI!Q7*100,"0.00")</f>
        <v>37.749270764718105</v>
      </c>
    </row>
    <row r="8" spans="2:17" ht="27" customHeight="1" x14ac:dyDescent="0.25">
      <c r="B8" s="9" t="s">
        <v>18</v>
      </c>
      <c r="C8" s="148" t="str">
        <f>IFERROR('APPENDIX 16'!C8/NEPI!C8*100,"0.00")</f>
        <v>0.00</v>
      </c>
      <c r="D8" s="148">
        <f>IFERROR('APPENDIX 16'!D8/NEPI!D8*100,"0.00")</f>
        <v>133.71031475677887</v>
      </c>
      <c r="E8" s="148">
        <f>IFERROR('APPENDIX 16'!E8/NEPI!E8*100,"0.00")</f>
        <v>25.821860073054232</v>
      </c>
      <c r="F8" s="148">
        <f>IFERROR('APPENDIX 16'!F8/NEPI!F8*100,"0.00")</f>
        <v>-1.7371326761454877</v>
      </c>
      <c r="G8" s="148">
        <f>IFERROR('APPENDIX 16'!G8/NEPI!G8*100,"0.00")</f>
        <v>249.99158674070335</v>
      </c>
      <c r="H8" s="148">
        <f>IFERROR('APPENDIX 16'!H8/NEPI!H8*100,"0.00")</f>
        <v>-1.3257087236890133</v>
      </c>
      <c r="I8" s="148">
        <f>IFERROR('APPENDIX 16'!I8/NEPI!I8*100,"0.00")</f>
        <v>55.005847167148325</v>
      </c>
      <c r="J8" s="148">
        <f>IFERROR('APPENDIX 16'!J8/NEPI!J8*100,"0.00")</f>
        <v>82.149893489332712</v>
      </c>
      <c r="K8" s="148">
        <f>IFERROR('APPENDIX 16'!K8/NEPI!K8*100,"0.00")</f>
        <v>1758.5872287145244</v>
      </c>
      <c r="L8" s="148">
        <f>IFERROR('APPENDIX 16'!L8/NEPI!L8*100,"0.00")</f>
        <v>13.913136902043997</v>
      </c>
      <c r="M8" s="148">
        <f>IFERROR('APPENDIX 16'!M8/NEPI!M8*100,"0.00")</f>
        <v>-7.7521296014602976</v>
      </c>
      <c r="N8" s="148">
        <f>IFERROR('APPENDIX 16'!N8/NEPI!N8*100,"0.00")</f>
        <v>12.320286579795162</v>
      </c>
      <c r="O8" s="148" t="str">
        <f>IFERROR('APPENDIX 16'!O8/NEPI!O8*100,"0.00")</f>
        <v>0.00</v>
      </c>
      <c r="P8" s="148">
        <f>IFERROR('APPENDIX 16'!P8/NEPI!P8*100,"0.00")</f>
        <v>151.19338159255429</v>
      </c>
      <c r="Q8" s="175">
        <f>IFERROR('APPENDIX 16'!Q8/NEPI!Q8*100,"0.00")</f>
        <v>60.295956648603585</v>
      </c>
    </row>
    <row r="9" spans="2:17" ht="27" customHeight="1" x14ac:dyDescent="0.25">
      <c r="B9" s="9" t="s">
        <v>19</v>
      </c>
      <c r="C9" s="148">
        <f>IFERROR('APPENDIX 16'!C9/NEPI!C9*100,"0.00")</f>
        <v>33.646493336246444</v>
      </c>
      <c r="D9" s="148">
        <f>IFERROR('APPENDIX 16'!D9/NEPI!D9*100,"0.00")</f>
        <v>-3.0570911777443765E-2</v>
      </c>
      <c r="E9" s="148">
        <f>IFERROR('APPENDIX 16'!E9/NEPI!E9*100,"0.00")</f>
        <v>15.734225400853616</v>
      </c>
      <c r="F9" s="148">
        <f>IFERROR('APPENDIX 16'!F9/NEPI!F9*100,"0.00")</f>
        <v>-6.0397957386863883</v>
      </c>
      <c r="G9" s="148">
        <f>IFERROR('APPENDIX 16'!G9/NEPI!G9*100,"0.00")</f>
        <v>43.966754984532038</v>
      </c>
      <c r="H9" s="148">
        <f>IFERROR('APPENDIX 16'!H9/NEPI!H9*100,"0.00")</f>
        <v>4196.6101694915251</v>
      </c>
      <c r="I9" s="148">
        <f>IFERROR('APPENDIX 16'!I9/NEPI!I9*100,"0.00")</f>
        <v>45.756604120855172</v>
      </c>
      <c r="J9" s="148">
        <f>IFERROR('APPENDIX 16'!J9/NEPI!J9*100,"0.00")</f>
        <v>131.9982345801611</v>
      </c>
      <c r="K9" s="148" t="str">
        <f>IFERROR('APPENDIX 16'!K9/NEPI!K9*100,"0.00")</f>
        <v>0.00</v>
      </c>
      <c r="L9" s="148">
        <f>IFERROR('APPENDIX 16'!L9/NEPI!L9*100,"0.00")</f>
        <v>22.795958163446198</v>
      </c>
      <c r="M9" s="148">
        <f>IFERROR('APPENDIX 16'!M9/NEPI!M9*100,"0.00")</f>
        <v>80.262323992174373</v>
      </c>
      <c r="N9" s="148">
        <f>IFERROR('APPENDIX 16'!N9/NEPI!N9*100,"0.00")</f>
        <v>-7.5460931504692939</v>
      </c>
      <c r="O9" s="148" t="str">
        <f>IFERROR('APPENDIX 16'!O9/NEPI!O9*100,"0.00")</f>
        <v>0.00</v>
      </c>
      <c r="P9" s="148" t="str">
        <f>IFERROR('APPENDIX 16'!P9/NEPI!P9*100,"0.00")</f>
        <v>0.00</v>
      </c>
      <c r="Q9" s="175">
        <f>IFERROR('APPENDIX 16'!Q9/NEPI!Q9*100,"0.00")</f>
        <v>50.610295460312415</v>
      </c>
    </row>
    <row r="10" spans="2:17" ht="27" customHeight="1" x14ac:dyDescent="0.25">
      <c r="B10" s="9" t="s">
        <v>145</v>
      </c>
      <c r="C10" s="148">
        <f>IFERROR('APPENDIX 16'!C10/NEPI!C10*100,"0.00")</f>
        <v>-458.8235294117647</v>
      </c>
      <c r="D10" s="148">
        <f>IFERROR('APPENDIX 16'!D10/NEPI!D10*100,"0.00")</f>
        <v>448.58528698464022</v>
      </c>
      <c r="E10" s="148">
        <f>IFERROR('APPENDIX 16'!E10/NEPI!E10*100,"0.00")</f>
        <v>1415.3225806451612</v>
      </c>
      <c r="F10" s="148">
        <f>IFERROR('APPENDIX 16'!F10/NEPI!F10*100,"0.00")</f>
        <v>528.20936639118463</v>
      </c>
      <c r="G10" s="148">
        <f>IFERROR('APPENDIX 16'!G10/NEPI!G10*100,"0.00")</f>
        <v>-55.550437586365732</v>
      </c>
      <c r="H10" s="148">
        <f>IFERROR('APPENDIX 16'!H10/NEPI!H10*100,"0.00")</f>
        <v>117.83260977084136</v>
      </c>
      <c r="I10" s="148">
        <f>IFERROR('APPENDIX 16'!I10/NEPI!I10*100,"0.00")</f>
        <v>103.18056452086147</v>
      </c>
      <c r="J10" s="148">
        <f>IFERROR('APPENDIX 16'!J10/NEPI!J10*100,"0.00")</f>
        <v>35.203605843953994</v>
      </c>
      <c r="K10" s="148" t="str">
        <f>IFERROR('APPENDIX 16'!K10/NEPI!K10*100,"0.00")</f>
        <v>0.00</v>
      </c>
      <c r="L10" s="148">
        <f>IFERROR('APPENDIX 16'!L10/NEPI!L10*100,"0.00")</f>
        <v>21.862971516551195</v>
      </c>
      <c r="M10" s="148">
        <f>IFERROR('APPENDIX 16'!M10/NEPI!M10*100,"0.00")</f>
        <v>421.72727272727269</v>
      </c>
      <c r="N10" s="148">
        <f>IFERROR('APPENDIX 16'!N10/NEPI!N10*100,"0.00")</f>
        <v>14.116927132366786</v>
      </c>
      <c r="O10" s="148">
        <f>IFERROR('APPENDIX 16'!O10/NEPI!O10*100,"0.00")</f>
        <v>5.3493449781659388</v>
      </c>
      <c r="P10" s="148">
        <f>IFERROR('APPENDIX 16'!P10/NEPI!P10*100,"0.00")</f>
        <v>-158.29094608341811</v>
      </c>
      <c r="Q10" s="175">
        <f>IFERROR('APPENDIX 16'!Q10/NEPI!Q10*100,"0.00")</f>
        <v>79.771269063734366</v>
      </c>
    </row>
    <row r="11" spans="2:17" ht="27" customHeight="1" x14ac:dyDescent="0.25">
      <c r="B11" s="9" t="s">
        <v>20</v>
      </c>
      <c r="C11" s="148">
        <f>IFERROR('APPENDIX 16'!C11/NEPI!C11*100,"0.00")</f>
        <v>0</v>
      </c>
      <c r="D11" s="148">
        <f>IFERROR('APPENDIX 16'!D11/NEPI!D11*100,"0.00")</f>
        <v>72.555593568251794</v>
      </c>
      <c r="E11" s="148">
        <f>IFERROR('APPENDIX 16'!E11/NEPI!E11*100,"0.00")</f>
        <v>98.59022202118436</v>
      </c>
      <c r="F11" s="148">
        <f>IFERROR('APPENDIX 16'!F11/NEPI!F11*100,"0.00")</f>
        <v>-5.5231059051347628</v>
      </c>
      <c r="G11" s="148">
        <f>IFERROR('APPENDIX 16'!G11/NEPI!G11*100,"0.00")</f>
        <v>84.879574257968954</v>
      </c>
      <c r="H11" s="148">
        <f>IFERROR('APPENDIX 16'!H11/NEPI!H11*100,"0.00")</f>
        <v>17.673766051559848</v>
      </c>
      <c r="I11" s="148">
        <f>IFERROR('APPENDIX 16'!I11/NEPI!I11*100,"0.00")</f>
        <v>93.913912012336027</v>
      </c>
      <c r="J11" s="148">
        <f>IFERROR('APPENDIX 16'!J11/NEPI!J11*100,"0.00")</f>
        <v>70.572823781017988</v>
      </c>
      <c r="K11" s="148" t="str">
        <f>IFERROR('APPENDIX 16'!K11/NEPI!K11*100,"0.00")</f>
        <v>0.00</v>
      </c>
      <c r="L11" s="148">
        <f>IFERROR('APPENDIX 16'!L11/NEPI!L11*100,"0.00")</f>
        <v>15.311238973667324</v>
      </c>
      <c r="M11" s="148">
        <f>IFERROR('APPENDIX 16'!M11/NEPI!M11*100,"0.00")</f>
        <v>41.949446370652055</v>
      </c>
      <c r="N11" s="148">
        <f>IFERROR('APPENDIX 16'!N11/NEPI!N11*100,"0.00")</f>
        <v>-11.269311735811927</v>
      </c>
      <c r="O11" s="148">
        <f>IFERROR('APPENDIX 16'!O11/NEPI!O11*100,"0.00")</f>
        <v>88.424529546065685</v>
      </c>
      <c r="P11" s="148">
        <f>IFERROR('APPENDIX 16'!P11/NEPI!P11*100,"0.00")</f>
        <v>57.61875964465947</v>
      </c>
      <c r="Q11" s="175">
        <f>IFERROR('APPENDIX 16'!Q11/NEPI!Q11*100,"0.00")</f>
        <v>69.227250066333283</v>
      </c>
    </row>
    <row r="12" spans="2:17" ht="27" customHeight="1" x14ac:dyDescent="0.25">
      <c r="B12" s="9" t="s">
        <v>139</v>
      </c>
      <c r="C12" s="148" t="str">
        <f>IFERROR('APPENDIX 16'!C12/NEPI!C12*100,"0.00")</f>
        <v>0.00</v>
      </c>
      <c r="D12" s="148">
        <f>IFERROR('APPENDIX 16'!D12/NEPI!D12*100,"0.00")</f>
        <v>-51.215303825956497</v>
      </c>
      <c r="E12" s="148">
        <f>IFERROR('APPENDIX 16'!E12/NEPI!E12*100,"0.00")</f>
        <v>13.229551589485547</v>
      </c>
      <c r="F12" s="148">
        <f>IFERROR('APPENDIX 16'!F12/NEPI!F12*100,"0.00")</f>
        <v>20.18218338600105</v>
      </c>
      <c r="G12" s="148">
        <f>IFERROR('APPENDIX 16'!G12/NEPI!G12*100,"0.00")</f>
        <v>31.931748933577087</v>
      </c>
      <c r="H12" s="148">
        <f>IFERROR('APPENDIX 16'!H12/NEPI!H12*100,"0.00")</f>
        <v>63.350291731891275</v>
      </c>
      <c r="I12" s="148">
        <f>IFERROR('APPENDIX 16'!I12/NEPI!I12*100,"0.00")</f>
        <v>67.866021660265403</v>
      </c>
      <c r="J12" s="148">
        <f>IFERROR('APPENDIX 16'!J12/NEPI!J12*100,"0.00")</f>
        <v>71.537020274825764</v>
      </c>
      <c r="K12" s="148" t="str">
        <f>IFERROR('APPENDIX 16'!K12/NEPI!K12*100,"0.00")</f>
        <v>0.00</v>
      </c>
      <c r="L12" s="148">
        <f>IFERROR('APPENDIX 16'!L12/NEPI!L12*100,"0.00")</f>
        <v>35.465676025245799</v>
      </c>
      <c r="M12" s="148">
        <f>IFERROR('APPENDIX 16'!M12/NEPI!M12*100,"0.00")</f>
        <v>24.395684251960557</v>
      </c>
      <c r="N12" s="148">
        <f>IFERROR('APPENDIX 16'!N12/NEPI!N12*100,"0.00")</f>
        <v>32.780752437708607</v>
      </c>
      <c r="O12" s="148">
        <f>IFERROR('APPENDIX 16'!O12/NEPI!O12*100,"0.00")</f>
        <v>76.553660186772291</v>
      </c>
      <c r="P12" s="148">
        <f>IFERROR('APPENDIX 16'!P12/NEPI!P12*100,"0.00")</f>
        <v>67.230342381510823</v>
      </c>
      <c r="Q12" s="175">
        <f>IFERROR('APPENDIX 16'!Q12/NEPI!Q12*100,"0.00")</f>
        <v>63.238947643955015</v>
      </c>
    </row>
    <row r="13" spans="2:17" ht="27" customHeight="1" x14ac:dyDescent="0.25">
      <c r="B13" s="9" t="s">
        <v>21</v>
      </c>
      <c r="C13" s="148" t="str">
        <f>IFERROR('APPENDIX 16'!C13/NEPI!C13*100,"0.00")</f>
        <v>0.00</v>
      </c>
      <c r="D13" s="148">
        <f>IFERROR('APPENDIX 16'!D13/NEPI!D13*100,"0.00")</f>
        <v>2.812051649928264</v>
      </c>
      <c r="E13" s="148">
        <f>IFERROR('APPENDIX 16'!E13/NEPI!E13*100,"0.00")</f>
        <v>16.909563766622504</v>
      </c>
      <c r="F13" s="148">
        <f>IFERROR('APPENDIX 16'!F13/NEPI!F13*100,"0.00")</f>
        <v>34.01074867626162</v>
      </c>
      <c r="G13" s="148">
        <f>IFERROR('APPENDIX 16'!G13/NEPI!G13*100,"0.00")</f>
        <v>126.8717780868996</v>
      </c>
      <c r="H13" s="148">
        <f>IFERROR('APPENDIX 16'!H13/NEPI!H13*100,"0.00")</f>
        <v>13.823104291750054</v>
      </c>
      <c r="I13" s="148">
        <f>IFERROR('APPENDIX 16'!I13/NEPI!I13*100,"0.00")</f>
        <v>81.365916872188507</v>
      </c>
      <c r="J13" s="148">
        <f>IFERROR('APPENDIX 16'!J13/NEPI!J13*100,"0.00")</f>
        <v>59.927702690995574</v>
      </c>
      <c r="K13" s="148" t="str">
        <f>IFERROR('APPENDIX 16'!K13/NEPI!K13*100,"0.00")</f>
        <v>0.00</v>
      </c>
      <c r="L13" s="148">
        <f>IFERROR('APPENDIX 16'!L13/NEPI!L13*100,"0.00")</f>
        <v>37.358155199027081</v>
      </c>
      <c r="M13" s="148">
        <f>IFERROR('APPENDIX 16'!M13/NEPI!M13*100,"0.00")</f>
        <v>11.739025896573995</v>
      </c>
      <c r="N13" s="148">
        <f>IFERROR('APPENDIX 16'!N13/NEPI!N13*100,"0.00")</f>
        <v>61.887749414780956</v>
      </c>
      <c r="O13" s="148">
        <f>IFERROR('APPENDIX 16'!O13/NEPI!O13*100,"0.00")</f>
        <v>77.656241592469385</v>
      </c>
      <c r="P13" s="148">
        <f>IFERROR('APPENDIX 16'!P13/NEPI!P13*100,"0.00")</f>
        <v>115.47473761288747</v>
      </c>
      <c r="Q13" s="175">
        <f>IFERROR('APPENDIX 16'!Q13/NEPI!Q13*100,"0.00")</f>
        <v>67.213838437142059</v>
      </c>
    </row>
    <row r="14" spans="2:17" ht="27" customHeight="1" x14ac:dyDescent="0.25">
      <c r="B14" s="9" t="s">
        <v>22</v>
      </c>
      <c r="C14" s="148" t="str">
        <f>IFERROR('APPENDIX 16'!C14/NEPI!C14*100,"0.00")</f>
        <v>0.00</v>
      </c>
      <c r="D14" s="148">
        <f>IFERROR('APPENDIX 16'!D14/NEPI!D14*100,"0.00")</f>
        <v>20.931085043988272</v>
      </c>
      <c r="E14" s="148">
        <f>IFERROR('APPENDIX 16'!E14/NEPI!E14*100,"0.00")</f>
        <v>53.208722741433021</v>
      </c>
      <c r="F14" s="148">
        <f>IFERROR('APPENDIX 16'!F14/NEPI!F14*100,"0.00")</f>
        <v>5.8448882107078877</v>
      </c>
      <c r="G14" s="148">
        <f>IFERROR('APPENDIX 16'!G14/NEPI!G14*100,"0.00")</f>
        <v>-626.75531914893611</v>
      </c>
      <c r="H14" s="148">
        <f>IFERROR('APPENDIX 16'!H14/NEPI!H14*100,"0.00")</f>
        <v>-15.178858428617348</v>
      </c>
      <c r="I14" s="148">
        <f>IFERROR('APPENDIX 16'!I14/NEPI!I14*100,"0.00")</f>
        <v>30.121924667973005</v>
      </c>
      <c r="J14" s="148">
        <f>IFERROR('APPENDIX 16'!J14/NEPI!J14*100,"0.00")</f>
        <v>536.61228406909788</v>
      </c>
      <c r="K14" s="148" t="str">
        <f>IFERROR('APPENDIX 16'!K14/NEPI!K14*100,"0.00")</f>
        <v>0.00</v>
      </c>
      <c r="L14" s="148">
        <f>IFERROR('APPENDIX 16'!L14/NEPI!L14*100,"0.00")</f>
        <v>4.3927648578811365</v>
      </c>
      <c r="M14" s="148">
        <f>IFERROR('APPENDIX 16'!M14/NEPI!M14*100,"0.00")</f>
        <v>26.296478420395658</v>
      </c>
      <c r="N14" s="148">
        <f>IFERROR('APPENDIX 16'!N14/NEPI!N14*100,"0.00")</f>
        <v>-107.86044556536361</v>
      </c>
      <c r="O14" s="148" t="str">
        <f>IFERROR('APPENDIX 16'!O14/NEPI!O14*100,"0.00")</f>
        <v>0.00</v>
      </c>
      <c r="P14" s="148">
        <f>IFERROR('APPENDIX 16'!P14/NEPI!P14*100,"0.00")</f>
        <v>-167.17108028583439</v>
      </c>
      <c r="Q14" s="175">
        <f>IFERROR('APPENDIX 16'!Q14/NEPI!Q14*100,"0.00")</f>
        <v>48.198367293822045</v>
      </c>
    </row>
    <row r="15" spans="2:17" ht="27" customHeight="1" x14ac:dyDescent="0.25">
      <c r="B15" s="9" t="s">
        <v>23</v>
      </c>
      <c r="C15" s="148" t="str">
        <f>IFERROR('APPENDIX 16'!C15/NEPI!C15*100,"0.00")</f>
        <v>0.00</v>
      </c>
      <c r="D15" s="148" t="str">
        <f>IFERROR('APPENDIX 16'!D15/NEPI!D15*100,"0.00")</f>
        <v>0.00</v>
      </c>
      <c r="E15" s="148" t="str">
        <f>IFERROR('APPENDIX 16'!E15/NEPI!E15*100,"0.00")</f>
        <v>0.00</v>
      </c>
      <c r="F15" s="148" t="str">
        <f>IFERROR('APPENDIX 16'!F15/NEPI!F15*100,"0.00")</f>
        <v>0.00</v>
      </c>
      <c r="G15" s="148" t="str">
        <f>IFERROR('APPENDIX 16'!G15/NEPI!G15*100,"0.00")</f>
        <v>0.00</v>
      </c>
      <c r="H15" s="148" t="str">
        <f>IFERROR('APPENDIX 16'!H15/NEPI!H15*100,"0.00")</f>
        <v>0.00</v>
      </c>
      <c r="I15" s="148">
        <f>IFERROR('APPENDIX 16'!I15/NEPI!I15*100,"0.00")</f>
        <v>83.081564920044244</v>
      </c>
      <c r="J15" s="148">
        <f>IFERROR('APPENDIX 16'!J15/NEPI!J15*100,"0.00")</f>
        <v>104.30689877498389</v>
      </c>
      <c r="K15" s="148">
        <f>IFERROR('APPENDIX 16'!K15/NEPI!K15*100,"0.00")</f>
        <v>61.140467514111371</v>
      </c>
      <c r="L15" s="148" t="str">
        <f>IFERROR('APPENDIX 16'!L15/NEPI!L15*100,"0.00")</f>
        <v>0.00</v>
      </c>
      <c r="M15" s="148" t="str">
        <f>IFERROR('APPENDIX 16'!M15/NEPI!M15*100,"0.00")</f>
        <v>0.00</v>
      </c>
      <c r="N15" s="148" t="str">
        <f>IFERROR('APPENDIX 16'!N15/NEPI!N15*100,"0.00")</f>
        <v>0.00</v>
      </c>
      <c r="O15" s="148" t="str">
        <f>IFERROR('APPENDIX 16'!O15/NEPI!O15*100,"0.00")</f>
        <v>0.00</v>
      </c>
      <c r="P15" s="148" t="str">
        <f>IFERROR('APPENDIX 16'!P15/NEPI!P15*100,"0.00")</f>
        <v>0.00</v>
      </c>
      <c r="Q15" s="175">
        <f>IFERROR('APPENDIX 16'!Q15/NEPI!Q15*100,"0.00")</f>
        <v>63.410314664576127</v>
      </c>
    </row>
    <row r="16" spans="2:17" ht="27" customHeight="1" x14ac:dyDescent="0.25">
      <c r="B16" s="9" t="s">
        <v>24</v>
      </c>
      <c r="C16" s="148">
        <f>IFERROR('APPENDIX 16'!C16/NEPI!C16*100,"0.00")</f>
        <v>0</v>
      </c>
      <c r="D16" s="148">
        <f>IFERROR('APPENDIX 16'!D16/NEPI!D16*100,"0.00")</f>
        <v>77.748788669399929</v>
      </c>
      <c r="E16" s="148">
        <f>IFERROR('APPENDIX 16'!E16/NEPI!E16*100,"0.00")</f>
        <v>22.790216125275009</v>
      </c>
      <c r="F16" s="148">
        <f>IFERROR('APPENDIX 16'!F16/NEPI!F16*100,"0.00")</f>
        <v>16.540926421675998</v>
      </c>
      <c r="G16" s="148">
        <f>IFERROR('APPENDIX 16'!G16/NEPI!G16*100,"0.00")</f>
        <v>124.78842478842478</v>
      </c>
      <c r="H16" s="148">
        <f>IFERROR('APPENDIX 16'!H16/NEPI!H16*100,"0.00")</f>
        <v>31.455113382824223</v>
      </c>
      <c r="I16" s="148">
        <f>IFERROR('APPENDIX 16'!I16/NEPI!I16*100,"0.00")</f>
        <v>83.927370358581172</v>
      </c>
      <c r="J16" s="148">
        <f>IFERROR('APPENDIX 16'!J16/NEPI!J16*100,"0.00")</f>
        <v>68.178961003781893</v>
      </c>
      <c r="K16" s="148">
        <f>IFERROR('APPENDIX 16'!K16/NEPI!K16*100,"0.00")</f>
        <v>136.48894809820285</v>
      </c>
      <c r="L16" s="148">
        <f>IFERROR('APPENDIX 16'!L16/NEPI!L16*100,"0.00")</f>
        <v>146.3355408388521</v>
      </c>
      <c r="M16" s="148">
        <f>IFERROR('APPENDIX 16'!M16/NEPI!M16*100,"0.00")</f>
        <v>45.086941002498598</v>
      </c>
      <c r="N16" s="148">
        <f>IFERROR('APPENDIX 16'!N16/NEPI!N16*100,"0.00")</f>
        <v>45.110020579388951</v>
      </c>
      <c r="O16" s="148" t="str">
        <f>IFERROR('APPENDIX 16'!O16/NEPI!O16*100,"0.00")</f>
        <v>0.00</v>
      </c>
      <c r="P16" s="148">
        <f>IFERROR('APPENDIX 16'!P16/NEPI!P16*100,"0.00")</f>
        <v>9.8299460804645378</v>
      </c>
      <c r="Q16" s="175">
        <f>IFERROR('APPENDIX 16'!Q16/NEPI!Q16*100,"0.00")</f>
        <v>72.021137149407849</v>
      </c>
    </row>
    <row r="17" spans="2:17" ht="27" customHeight="1" x14ac:dyDescent="0.25">
      <c r="B17" s="9" t="s">
        <v>25</v>
      </c>
      <c r="C17" s="148" t="str">
        <f>IFERROR('APPENDIX 16'!C17/NEPI!C17*100,"0.00")</f>
        <v>0.00</v>
      </c>
      <c r="D17" s="148">
        <f>IFERROR('APPENDIX 16'!D17/NEPI!D17*100,"0.00")</f>
        <v>205.73582943317734</v>
      </c>
      <c r="E17" s="148">
        <f>IFERROR('APPENDIX 16'!E17/NEPI!E17*100,"0.00")</f>
        <v>30.274621212121211</v>
      </c>
      <c r="F17" s="148">
        <f>IFERROR('APPENDIX 16'!F17/NEPI!F17*100,"0.00")</f>
        <v>18.087365520630406</v>
      </c>
      <c r="G17" s="148">
        <f>IFERROR('APPENDIX 16'!G17/NEPI!G17*100,"0.00")</f>
        <v>190.94389633338241</v>
      </c>
      <c r="H17" s="148">
        <f>IFERROR('APPENDIX 16'!H17/NEPI!H17*100,"0.00")</f>
        <v>19.307589880159785</v>
      </c>
      <c r="I17" s="148">
        <f>IFERROR('APPENDIX 16'!I17/NEPI!I17*100,"0.00")</f>
        <v>66.177384782099153</v>
      </c>
      <c r="J17" s="148">
        <f>IFERROR('APPENDIX 16'!J17/NEPI!J17*100,"0.00")</f>
        <v>65.63876651982379</v>
      </c>
      <c r="K17" s="148" t="str">
        <f>IFERROR('APPENDIX 16'!K17/NEPI!K17*100,"0.00")</f>
        <v>0.00</v>
      </c>
      <c r="L17" s="148">
        <f>IFERROR('APPENDIX 16'!L17/NEPI!L17*100,"0.00")</f>
        <v>44.425360785874368</v>
      </c>
      <c r="M17" s="148">
        <f>IFERROR('APPENDIX 16'!M17/NEPI!M17*100,"0.00")</f>
        <v>46.719266302515344</v>
      </c>
      <c r="N17" s="148">
        <f>IFERROR('APPENDIX 16'!N17/NEPI!N17*100,"0.00")</f>
        <v>-39.254844023298865</v>
      </c>
      <c r="O17" s="148">
        <f>IFERROR('APPENDIX 16'!O17/NEPI!O17*100,"0.00")</f>
        <v>71.965514499986753</v>
      </c>
      <c r="P17" s="148">
        <f>IFERROR('APPENDIX 16'!P17/NEPI!P17*100,"0.00")</f>
        <v>9.7077480743090163</v>
      </c>
      <c r="Q17" s="175">
        <f>IFERROR('APPENDIX 16'!Q17/NEPI!Q17*100,"0.00")</f>
        <v>60.217908737333545</v>
      </c>
    </row>
    <row r="18" spans="2:17" ht="27" customHeight="1" x14ac:dyDescent="0.25">
      <c r="B18" s="9" t="s">
        <v>26</v>
      </c>
      <c r="C18" s="148">
        <f>IFERROR('APPENDIX 16'!C18/NEPI!C18*100,"0.00")</f>
        <v>-19.631604459524965</v>
      </c>
      <c r="D18" s="148">
        <f>IFERROR('APPENDIX 16'!D18/NEPI!D18*100,"0.00")</f>
        <v>71.379105658884058</v>
      </c>
      <c r="E18" s="148">
        <f>IFERROR('APPENDIX 16'!E18/NEPI!E18*100,"0.00")</f>
        <v>64.845553479168956</v>
      </c>
      <c r="F18" s="148">
        <f>IFERROR('APPENDIX 16'!F18/NEPI!F18*100,"0.00")</f>
        <v>23.971843003412967</v>
      </c>
      <c r="G18" s="148">
        <f>IFERROR('APPENDIX 16'!G18/NEPI!G18*100,"0.00")</f>
        <v>39.340155151076097</v>
      </c>
      <c r="H18" s="148">
        <f>IFERROR('APPENDIX 16'!H18/NEPI!H18*100,"0.00")</f>
        <v>10.135913629768712</v>
      </c>
      <c r="I18" s="148">
        <f>IFERROR('APPENDIX 16'!I18/NEPI!I18*100,"0.00")</f>
        <v>83.56209119834287</v>
      </c>
      <c r="J18" s="148">
        <f>IFERROR('APPENDIX 16'!J18/NEPI!J18*100,"0.00")</f>
        <v>83.037713504745298</v>
      </c>
      <c r="K18" s="148">
        <f>IFERROR('APPENDIX 16'!K18/NEPI!K18*100,"0.00")</f>
        <v>2.6619814025956803</v>
      </c>
      <c r="L18" s="148">
        <f>IFERROR('APPENDIX 16'!L18/NEPI!L18*100,"0.00")</f>
        <v>16.031397819976693</v>
      </c>
      <c r="M18" s="148">
        <f>IFERROR('APPENDIX 16'!M18/NEPI!M18*100,"0.00")</f>
        <v>67.49174521222308</v>
      </c>
      <c r="N18" s="148">
        <f>IFERROR('APPENDIX 16'!N18/NEPI!N18*100,"0.00")</f>
        <v>52.27034110375206</v>
      </c>
      <c r="O18" s="148">
        <f>IFERROR('APPENDIX 16'!O18/NEPI!O18*100,"0.00")</f>
        <v>70.286526512716804</v>
      </c>
      <c r="P18" s="148">
        <f>IFERROR('APPENDIX 16'!P18/NEPI!P18*100,"0.00")</f>
        <v>3.4711192035021114</v>
      </c>
      <c r="Q18" s="175">
        <f>IFERROR('APPENDIX 16'!Q18/NEPI!Q18*100,"0.00")</f>
        <v>61.752286676906934</v>
      </c>
    </row>
    <row r="19" spans="2:17" ht="27" customHeight="1" x14ac:dyDescent="0.25">
      <c r="B19" s="9" t="s">
        <v>27</v>
      </c>
      <c r="C19" s="148">
        <f>IFERROR('APPENDIX 16'!C19/NEPI!C19*100,"0.00")</f>
        <v>9.7177232762609904</v>
      </c>
      <c r="D19" s="148">
        <f>IFERROR('APPENDIX 16'!D19/NEPI!D19*100,"0.00")</f>
        <v>72.097167169715263</v>
      </c>
      <c r="E19" s="148">
        <f>IFERROR('APPENDIX 16'!E19/NEPI!E19*100,"0.00")</f>
        <v>27.462832870446007</v>
      </c>
      <c r="F19" s="148">
        <f>IFERROR('APPENDIX 16'!F19/NEPI!F19*100,"0.00")</f>
        <v>32.999419927714072</v>
      </c>
      <c r="G19" s="148">
        <f>IFERROR('APPENDIX 16'!G19/NEPI!G19*100,"0.00")</f>
        <v>42.985886313608702</v>
      </c>
      <c r="H19" s="148">
        <f>IFERROR('APPENDIX 16'!H19/NEPI!H19*100,"0.00")</f>
        <v>100.33283080134522</v>
      </c>
      <c r="I19" s="148">
        <f>IFERROR('APPENDIX 16'!I19/NEPI!I19*100,"0.00")</f>
        <v>91.538980955484405</v>
      </c>
      <c r="J19" s="148">
        <f>IFERROR('APPENDIX 16'!J19/NEPI!J19*100,"0.00")</f>
        <v>69.692831344928692</v>
      </c>
      <c r="K19" s="148" t="str">
        <f>IFERROR('APPENDIX 16'!K19/NEPI!K19*100,"0.00")</f>
        <v>0.00</v>
      </c>
      <c r="L19" s="148">
        <f>IFERROR('APPENDIX 16'!L19/NEPI!L19*100,"0.00")</f>
        <v>44.849952434489317</v>
      </c>
      <c r="M19" s="148">
        <f>IFERROR('APPENDIX 16'!M19/NEPI!M19*100,"0.00")</f>
        <v>71.481149290198857</v>
      </c>
      <c r="N19" s="148">
        <f>IFERROR('APPENDIX 16'!N19/NEPI!N19*100,"0.00")</f>
        <v>34.32441259533919</v>
      </c>
      <c r="O19" s="148" t="str">
        <f>IFERROR('APPENDIX 16'!O19/NEPI!O19*100,"0.00")</f>
        <v>0.00</v>
      </c>
      <c r="P19" s="148">
        <f>IFERROR('APPENDIX 16'!P19/NEPI!P19*100,"0.00")</f>
        <v>214.06945681211042</v>
      </c>
      <c r="Q19" s="175">
        <f>IFERROR('APPENDIX 16'!Q19/NEPI!Q19*100,"0.00")</f>
        <v>69.407180592819401</v>
      </c>
    </row>
    <row r="20" spans="2:17" ht="27" customHeight="1" x14ac:dyDescent="0.25">
      <c r="B20" s="9" t="s">
        <v>28</v>
      </c>
      <c r="C20" s="148">
        <f>IFERROR('APPENDIX 16'!C20/NEPI!C20*100,"0.00")</f>
        <v>4.8309178743961354</v>
      </c>
      <c r="D20" s="148">
        <f>IFERROR('APPENDIX 16'!D20/NEPI!D20*100,"0.00")</f>
        <v>36.19583490582221</v>
      </c>
      <c r="E20" s="148">
        <f>IFERROR('APPENDIX 16'!E20/NEPI!E20*100,"0.00")</f>
        <v>21.133458060492671</v>
      </c>
      <c r="F20" s="148">
        <f>IFERROR('APPENDIX 16'!F20/NEPI!F20*100,"0.00")</f>
        <v>3.5654632952421905</v>
      </c>
      <c r="G20" s="148">
        <f>IFERROR('APPENDIX 16'!G20/NEPI!G20*100,"0.00")</f>
        <v>25.49063429760724</v>
      </c>
      <c r="H20" s="148">
        <f>IFERROR('APPENDIX 16'!H20/NEPI!H20*100,"0.00")</f>
        <v>18.043694661287788</v>
      </c>
      <c r="I20" s="148">
        <f>IFERROR('APPENDIX 16'!I20/NEPI!I20*100,"0.00")</f>
        <v>70.503912583333559</v>
      </c>
      <c r="J20" s="148">
        <f>IFERROR('APPENDIX 16'!J20/NEPI!J20*100,"0.00")</f>
        <v>67.667430416073586</v>
      </c>
      <c r="K20" s="148">
        <f>IFERROR('APPENDIX 16'!K20/NEPI!K20*100,"0.00")</f>
        <v>-45.216680294358135</v>
      </c>
      <c r="L20" s="148">
        <f>IFERROR('APPENDIX 16'!L20/NEPI!L20*100,"0.00")</f>
        <v>-3.2989120876359892</v>
      </c>
      <c r="M20" s="148">
        <f>IFERROR('APPENDIX 16'!M20/NEPI!M20*100,"0.00")</f>
        <v>3.614170978699089</v>
      </c>
      <c r="N20" s="148">
        <f>IFERROR('APPENDIX 16'!N20/NEPI!N20*100,"0.00")</f>
        <v>28.282162424363033</v>
      </c>
      <c r="O20" s="148">
        <f>IFERROR('APPENDIX 16'!O20/NEPI!O20*100,"0.00")</f>
        <v>66.999061729472615</v>
      </c>
      <c r="P20" s="148">
        <f>IFERROR('APPENDIX 16'!P20/NEPI!P20*100,"0.00")</f>
        <v>13.678992279561154</v>
      </c>
      <c r="Q20" s="175">
        <f>IFERROR('APPENDIX 16'!Q20/NEPI!Q20*100,"0.00")</f>
        <v>47.455406753923796</v>
      </c>
    </row>
    <row r="21" spans="2:17" ht="27" customHeight="1" x14ac:dyDescent="0.25">
      <c r="B21" s="9" t="s">
        <v>29</v>
      </c>
      <c r="C21" s="148">
        <f>IFERROR('APPENDIX 16'!C21/NEPI!C21*100,"0.00")</f>
        <v>84.790169255738462</v>
      </c>
      <c r="D21" s="148">
        <f>IFERROR('APPENDIX 16'!D21/NEPI!D21*100,"0.00")</f>
        <v>31.085017085980322</v>
      </c>
      <c r="E21" s="148">
        <f>IFERROR('APPENDIX 16'!E21/NEPI!E21*100,"0.00")</f>
        <v>29.002828209105008</v>
      </c>
      <c r="F21" s="148">
        <f>IFERROR('APPENDIX 16'!F21/NEPI!F21*100,"0.00")</f>
        <v>53.617313343199712</v>
      </c>
      <c r="G21" s="148">
        <f>IFERROR('APPENDIX 16'!G21/NEPI!G21*100,"0.00")</f>
        <v>58.334489937543374</v>
      </c>
      <c r="H21" s="148">
        <f>IFERROR('APPENDIX 16'!H21/NEPI!H21*100,"0.00")</f>
        <v>32.883964632682023</v>
      </c>
      <c r="I21" s="148">
        <f>IFERROR('APPENDIX 16'!I21/NEPI!I21*100,"0.00")</f>
        <v>78.819275244614602</v>
      </c>
      <c r="J21" s="148">
        <f>IFERROR('APPENDIX 16'!J21/NEPI!J21*100,"0.00")</f>
        <v>52.387733243599264</v>
      </c>
      <c r="K21" s="148" t="str">
        <f>IFERROR('APPENDIX 16'!K21/NEPI!K21*100,"0.00")</f>
        <v>0.00</v>
      </c>
      <c r="L21" s="148">
        <f>IFERROR('APPENDIX 16'!L21/NEPI!L21*100,"0.00")</f>
        <v>51.073901370637273</v>
      </c>
      <c r="M21" s="148">
        <f>IFERROR('APPENDIX 16'!M21/NEPI!M21*100,"0.00")</f>
        <v>15.726257771423736</v>
      </c>
      <c r="N21" s="148">
        <f>IFERROR('APPENDIX 16'!N21/NEPI!N21*100,"0.00")</f>
        <v>20.582229250552594</v>
      </c>
      <c r="O21" s="148">
        <f>IFERROR('APPENDIX 16'!O21/NEPI!O21*100,"0.00")</f>
        <v>78.77283232684708</v>
      </c>
      <c r="P21" s="148">
        <f>IFERROR('APPENDIX 16'!P21/NEPI!P21*100,"0.00")</f>
        <v>22.968235419101244</v>
      </c>
      <c r="Q21" s="175">
        <f>IFERROR('APPENDIX 16'!Q21/NEPI!Q21*100,"0.00")</f>
        <v>53.330122158444723</v>
      </c>
    </row>
    <row r="22" spans="2:17" ht="27" customHeight="1" x14ac:dyDescent="0.25">
      <c r="B22" s="9" t="s">
        <v>30</v>
      </c>
      <c r="C22" s="148" t="str">
        <f>IFERROR('APPENDIX 16'!C22/NEPI!C22*100,"0.00")</f>
        <v>0.00</v>
      </c>
      <c r="D22" s="148">
        <f>IFERROR('APPENDIX 16'!D22/NEPI!D22*100,"0.00")</f>
        <v>7.6172870984191743</v>
      </c>
      <c r="E22" s="148">
        <f>IFERROR('APPENDIX 16'!E22/NEPI!E22*100,"0.00")</f>
        <v>96.25995186076652</v>
      </c>
      <c r="F22" s="148">
        <f>IFERROR('APPENDIX 16'!F22/NEPI!F22*100,"0.00")</f>
        <v>90.527282676672911</v>
      </c>
      <c r="G22" s="148">
        <f>IFERROR('APPENDIX 16'!G22/NEPI!G22*100,"0.00")</f>
        <v>154.71281296023565</v>
      </c>
      <c r="H22" s="148">
        <f>IFERROR('APPENDIX 16'!H22/NEPI!H22*100,"0.00")</f>
        <v>61.875627796548258</v>
      </c>
      <c r="I22" s="148">
        <f>IFERROR('APPENDIX 16'!I22/NEPI!I22*100,"0.00")</f>
        <v>64.177739103272089</v>
      </c>
      <c r="J22" s="148">
        <f>IFERROR('APPENDIX 16'!J22/NEPI!J22*100,"0.00")</f>
        <v>63.531656487685026</v>
      </c>
      <c r="K22" s="148" t="str">
        <f>IFERROR('APPENDIX 16'!K22/NEPI!K22*100,"0.00")</f>
        <v>0.00</v>
      </c>
      <c r="L22" s="148">
        <f>IFERROR('APPENDIX 16'!L22/NEPI!L22*100,"0.00")</f>
        <v>95.839311334289818</v>
      </c>
      <c r="M22" s="148">
        <f>IFERROR('APPENDIX 16'!M22/NEPI!M22*100,"0.00")</f>
        <v>23.026698954725195</v>
      </c>
      <c r="N22" s="148">
        <f>IFERROR('APPENDIX 16'!N22/NEPI!N22*100,"0.00")</f>
        <v>34.955116937485741</v>
      </c>
      <c r="O22" s="148" t="str">
        <f>IFERROR('APPENDIX 16'!O22/NEPI!O22*100,"0.00")</f>
        <v>0.00</v>
      </c>
      <c r="P22" s="148">
        <f>IFERROR('APPENDIX 16'!P22/NEPI!P22*100,"0.00")</f>
        <v>15.697592566521188</v>
      </c>
      <c r="Q22" s="175">
        <f>IFERROR('APPENDIX 16'!Q22/NEPI!Q22*100,"0.00")</f>
        <v>59.845604995285363</v>
      </c>
    </row>
    <row r="23" spans="2:17" ht="27" customHeight="1" x14ac:dyDescent="0.25">
      <c r="B23" s="9" t="s">
        <v>31</v>
      </c>
      <c r="C23" s="148" t="str">
        <f>IFERROR('APPENDIX 16'!C23/NEPI!C23*100,"0.00")</f>
        <v>0.00</v>
      </c>
      <c r="D23" s="148" t="str">
        <f>IFERROR('APPENDIX 16'!D23/NEPI!D23*100,"0.00")</f>
        <v>0.00</v>
      </c>
      <c r="E23" s="148" t="str">
        <f>IFERROR('APPENDIX 16'!E23/NEPI!E23*100,"0.00")</f>
        <v>0.00</v>
      </c>
      <c r="F23" s="148" t="str">
        <f>IFERROR('APPENDIX 16'!F23/NEPI!F23*100,"0.00")</f>
        <v>0.00</v>
      </c>
      <c r="G23" s="148" t="str">
        <f>IFERROR('APPENDIX 16'!G23/NEPI!G23*100,"0.00")</f>
        <v>0.00</v>
      </c>
      <c r="H23" s="148" t="str">
        <f>IFERROR('APPENDIX 16'!H23/NEPI!H23*100,"0.00")</f>
        <v>0.00</v>
      </c>
      <c r="I23" s="148" t="str">
        <f>IFERROR('APPENDIX 16'!I23/NEPI!I23*100,"0.00")</f>
        <v>0.00</v>
      </c>
      <c r="J23" s="148" t="str">
        <f>IFERROR('APPENDIX 16'!J23/NEPI!J23*100,"0.00")</f>
        <v>0.00</v>
      </c>
      <c r="K23" s="148" t="str">
        <f>IFERROR('APPENDIX 16'!K23/NEPI!K23*100,"0.00")</f>
        <v>0.00</v>
      </c>
      <c r="L23" s="148" t="str">
        <f>IFERROR('APPENDIX 16'!L23/NEPI!L23*100,"0.00")</f>
        <v>0.00</v>
      </c>
      <c r="M23" s="148" t="str">
        <f>IFERROR('APPENDIX 16'!M23/NEPI!M23*100,"0.00")</f>
        <v>0.00</v>
      </c>
      <c r="N23" s="148" t="str">
        <f>IFERROR('APPENDIX 16'!N23/NEPI!N23*100,"0.00")</f>
        <v>0.00</v>
      </c>
      <c r="O23" s="148" t="str">
        <f>IFERROR('APPENDIX 16'!O23/NEPI!O23*100,"0.00")</f>
        <v>0.00</v>
      </c>
      <c r="P23" s="148" t="str">
        <f>IFERROR('APPENDIX 16'!P23/NEPI!P23*100,"0.00")</f>
        <v>0.00</v>
      </c>
      <c r="Q23" s="175" t="str">
        <f>IFERROR('APPENDIX 16'!Q23/NEPI!Q23*100,"0.00")</f>
        <v>0.00</v>
      </c>
    </row>
    <row r="24" spans="2:17" ht="27" customHeight="1" x14ac:dyDescent="0.25">
      <c r="B24" s="9" t="s">
        <v>32</v>
      </c>
      <c r="C24" s="148">
        <f>IFERROR('APPENDIX 16'!C24/NEPI!C24*100,"0.00")</f>
        <v>200</v>
      </c>
      <c r="D24" s="148">
        <f>IFERROR('APPENDIX 16'!D24/NEPI!D24*100,"0.00")</f>
        <v>72.002625437572931</v>
      </c>
      <c r="E24" s="148">
        <f>IFERROR('APPENDIX 16'!E24/NEPI!E24*100,"0.00")</f>
        <v>38.969671790610718</v>
      </c>
      <c r="F24" s="148">
        <f>IFERROR('APPENDIX 16'!F24/NEPI!F24*100,"0.00")</f>
        <v>32.516326100695174</v>
      </c>
      <c r="G24" s="148">
        <f>IFERROR('APPENDIX 16'!G24/NEPI!G24*100,"0.00")</f>
        <v>38.772461764837033</v>
      </c>
      <c r="H24" s="148">
        <f>IFERROR('APPENDIX 16'!H24/NEPI!H24*100,"0.00")</f>
        <v>56.713068038533308</v>
      </c>
      <c r="I24" s="148">
        <f>IFERROR('APPENDIX 16'!I24/NEPI!I24*100,"0.00")</f>
        <v>86.672791318559732</v>
      </c>
      <c r="J24" s="148">
        <f>IFERROR('APPENDIX 16'!J24/NEPI!J24*100,"0.00")</f>
        <v>83.957135029251475</v>
      </c>
      <c r="K24" s="148" t="str">
        <f>IFERROR('APPENDIX 16'!K24/NEPI!K24*100,"0.00")</f>
        <v>0.00</v>
      </c>
      <c r="L24" s="148">
        <f>IFERROR('APPENDIX 16'!L24/NEPI!L24*100,"0.00")</f>
        <v>71.352436523296461</v>
      </c>
      <c r="M24" s="148">
        <f>IFERROR('APPENDIX 16'!M24/NEPI!M24*100,"0.00")</f>
        <v>26.057213930348261</v>
      </c>
      <c r="N24" s="148">
        <f>IFERROR('APPENDIX 16'!N24/NEPI!N24*100,"0.00")</f>
        <v>13.781290082336877</v>
      </c>
      <c r="O24" s="148">
        <f>IFERROR('APPENDIX 16'!O24/NEPI!O24*100,"0.00")</f>
        <v>69.243947169844986</v>
      </c>
      <c r="P24" s="148">
        <f>IFERROR('APPENDIX 16'!P24/NEPI!P24*100,"0.00")</f>
        <v>67.857224364972495</v>
      </c>
      <c r="Q24" s="175">
        <f>IFERROR('APPENDIX 16'!Q24/NEPI!Q24*100,"0.00")</f>
        <v>69.436711068860461</v>
      </c>
    </row>
    <row r="25" spans="2:17" ht="27" customHeight="1" x14ac:dyDescent="0.25">
      <c r="B25" s="9" t="s">
        <v>33</v>
      </c>
      <c r="C25" s="148">
        <f>IFERROR('APPENDIX 16'!C25/NEPI!C25*100,"0.00")</f>
        <v>0</v>
      </c>
      <c r="D25" s="148">
        <f>IFERROR('APPENDIX 16'!D25/NEPI!D25*100,"0.00")</f>
        <v>75.801211695495653</v>
      </c>
      <c r="E25" s="148">
        <f>IFERROR('APPENDIX 16'!E25/NEPI!E25*100,"0.00")</f>
        <v>5.3181725474199473</v>
      </c>
      <c r="F25" s="148">
        <f>IFERROR('APPENDIX 16'!F25/NEPI!F25*100,"0.00")</f>
        <v>231.53854134246293</v>
      </c>
      <c r="G25" s="148">
        <f>IFERROR('APPENDIX 16'!G25/NEPI!G25*100,"0.00")</f>
        <v>145.45454545454547</v>
      </c>
      <c r="H25" s="148">
        <f>IFERROR('APPENDIX 16'!H25/NEPI!H25*100,"0.00")</f>
        <v>36.922753220140514</v>
      </c>
      <c r="I25" s="148">
        <f>IFERROR('APPENDIX 16'!I25/NEPI!I25*100,"0.00")</f>
        <v>81.767013369296805</v>
      </c>
      <c r="J25" s="148">
        <f>IFERROR('APPENDIX 16'!J25/NEPI!J25*100,"0.00")</f>
        <v>91.542822123487056</v>
      </c>
      <c r="K25" s="148" t="str">
        <f>IFERROR('APPENDIX 16'!K25/NEPI!K25*100,"0.00")</f>
        <v>0.00</v>
      </c>
      <c r="L25" s="148">
        <f>IFERROR('APPENDIX 16'!L25/NEPI!L25*100,"0.00")</f>
        <v>-52.485272459499264</v>
      </c>
      <c r="M25" s="148">
        <f>IFERROR('APPENDIX 16'!M25/NEPI!M25*100,"0.00")</f>
        <v>38.569613103643043</v>
      </c>
      <c r="N25" s="148">
        <f>IFERROR('APPENDIX 16'!N25/NEPI!N25*100,"0.00")</f>
        <v>42.776120205359788</v>
      </c>
      <c r="O25" s="148">
        <f>IFERROR('APPENDIX 16'!O25/NEPI!O25*100,"0.00")</f>
        <v>91.022803810256903</v>
      </c>
      <c r="P25" s="148">
        <f>IFERROR('APPENDIX 16'!P25/NEPI!P25*100,"0.00")</f>
        <v>23.801574051991416</v>
      </c>
      <c r="Q25" s="175">
        <f>IFERROR('APPENDIX 16'!Q25/NEPI!Q25*100,"0.00")</f>
        <v>74.204545330221862</v>
      </c>
    </row>
    <row r="26" spans="2:17" ht="27" customHeight="1" x14ac:dyDescent="0.25">
      <c r="B26" s="9" t="s">
        <v>34</v>
      </c>
      <c r="C26" s="148" t="str">
        <f>IFERROR('APPENDIX 16'!C26/NEPI!C26*100,"0.00")</f>
        <v>0.00</v>
      </c>
      <c r="D26" s="148">
        <f>IFERROR('APPENDIX 16'!D26/NEPI!D26*100,"0.00")</f>
        <v>49.192100538599639</v>
      </c>
      <c r="E26" s="148">
        <f>IFERROR('APPENDIX 16'!E26/NEPI!E26*100,"0.00")</f>
        <v>17.745803357314148</v>
      </c>
      <c r="F26" s="148">
        <f>IFERROR('APPENDIX 16'!F26/NEPI!F26*100,"0.00")</f>
        <v>6.1611374407582939</v>
      </c>
      <c r="G26" s="148">
        <f>IFERROR('APPENDIX 16'!G26/NEPI!G26*100,"0.00")</f>
        <v>15.37544696066746</v>
      </c>
      <c r="H26" s="148">
        <f>IFERROR('APPENDIX 16'!H26/NEPI!H26*100,"0.00")</f>
        <v>80.216450216450212</v>
      </c>
      <c r="I26" s="148">
        <f>IFERROR('APPENDIX 16'!I26/NEPI!I26*100,"0.00")</f>
        <v>98.509920456534999</v>
      </c>
      <c r="J26" s="148">
        <f>IFERROR('APPENDIX 16'!J26/NEPI!J26*100,"0.00")</f>
        <v>47.51437110197184</v>
      </c>
      <c r="K26" s="148">
        <f>IFERROR('APPENDIX 16'!K26/NEPI!K26*100,"0.00")</f>
        <v>0</v>
      </c>
      <c r="L26" s="148">
        <f>IFERROR('APPENDIX 16'!L26/NEPI!L26*100,"0.00")</f>
        <v>-171.0164835164835</v>
      </c>
      <c r="M26" s="148">
        <f>IFERROR('APPENDIX 16'!M26/NEPI!M26*100,"0.00")</f>
        <v>-39.712588088987147</v>
      </c>
      <c r="N26" s="148">
        <f>IFERROR('APPENDIX 16'!N26/NEPI!N26*100,"0.00")</f>
        <v>16.380800885261777</v>
      </c>
      <c r="O26" s="148" t="str">
        <f>IFERROR('APPENDIX 16'!O26/NEPI!O26*100,"0.00")</f>
        <v>0.00</v>
      </c>
      <c r="P26" s="148">
        <f>IFERROR('APPENDIX 16'!P26/NEPI!P26*100,"0.00")</f>
        <v>12.530344715973458</v>
      </c>
      <c r="Q26" s="175">
        <f>IFERROR('APPENDIX 16'!Q26/NEPI!Q26*100,"0.00")</f>
        <v>62.62837872362168</v>
      </c>
    </row>
    <row r="27" spans="2:17" ht="27" customHeight="1" x14ac:dyDescent="0.25">
      <c r="B27" s="9" t="s">
        <v>35</v>
      </c>
      <c r="C27" s="148" t="str">
        <f>IFERROR('APPENDIX 16'!C27/NEPI!C27*100,"0.00")</f>
        <v>0.00</v>
      </c>
      <c r="D27" s="148">
        <f>IFERROR('APPENDIX 16'!D27/NEPI!D27*100,"0.00")</f>
        <v>14.47019867549669</v>
      </c>
      <c r="E27" s="148">
        <f>IFERROR('APPENDIX 16'!E27/NEPI!E27*100,"0.00")</f>
        <v>5.9123827614864055</v>
      </c>
      <c r="F27" s="148">
        <f>IFERROR('APPENDIX 16'!F27/NEPI!F27*100,"0.00")</f>
        <v>80.319853315676895</v>
      </c>
      <c r="G27" s="148">
        <f>IFERROR('APPENDIX 16'!G27/NEPI!G27*100,"0.00")</f>
        <v>94.713143254520176</v>
      </c>
      <c r="H27" s="148">
        <f>IFERROR('APPENDIX 16'!H27/NEPI!H27*100,"0.00")</f>
        <v>10.32258064516129</v>
      </c>
      <c r="I27" s="148">
        <f>IFERROR('APPENDIX 16'!I27/NEPI!I27*100,"0.00")</f>
        <v>99.422042450273125</v>
      </c>
      <c r="J27" s="148">
        <f>IFERROR('APPENDIX 16'!J27/NEPI!J27*100,"0.00")</f>
        <v>73.031009594936208</v>
      </c>
      <c r="K27" s="148">
        <f>IFERROR('APPENDIX 16'!K27/NEPI!K27*100,"0.00")</f>
        <v>2755.6030534351144</v>
      </c>
      <c r="L27" s="148">
        <f>IFERROR('APPENDIX 16'!L27/NEPI!L27*100,"0.00")</f>
        <v>2.7056592765460912</v>
      </c>
      <c r="M27" s="148">
        <f>IFERROR('APPENDIX 16'!M27/NEPI!M27*100,"0.00")</f>
        <v>55.513385988306496</v>
      </c>
      <c r="N27" s="148">
        <f>IFERROR('APPENDIX 16'!N27/NEPI!N27*100,"0.00")</f>
        <v>24.036072826271905</v>
      </c>
      <c r="O27" s="148">
        <f>IFERROR('APPENDIX 16'!O27/NEPI!O27*100,"0.00")</f>
        <v>86.669301436341371</v>
      </c>
      <c r="P27" s="148">
        <f>IFERROR('APPENDIX 16'!P27/NEPI!P27*100,"0.00")</f>
        <v>20.05489560835133</v>
      </c>
      <c r="Q27" s="175">
        <f>IFERROR('APPENDIX 16'!Q27/NEPI!Q27*100,"0.00")</f>
        <v>86.3072816846759</v>
      </c>
    </row>
    <row r="28" spans="2:17" ht="27" customHeight="1" x14ac:dyDescent="0.25">
      <c r="B28" s="9" t="s">
        <v>36</v>
      </c>
      <c r="C28" s="148">
        <f>IFERROR('APPENDIX 16'!C28/NEPI!C28*100,"0.00")</f>
        <v>4.5525902668759812</v>
      </c>
      <c r="D28" s="148">
        <f>IFERROR('APPENDIX 16'!D28/NEPI!D28*100,"0.00")</f>
        <v>65.875930521091803</v>
      </c>
      <c r="E28" s="148">
        <f>IFERROR('APPENDIX 16'!E28/NEPI!E28*100,"0.00")</f>
        <v>76.448162660171562</v>
      </c>
      <c r="F28" s="148">
        <f>IFERROR('APPENDIX 16'!F28/NEPI!F28*100,"0.00")</f>
        <v>96.406031318492708</v>
      </c>
      <c r="G28" s="148">
        <f>IFERROR('APPENDIX 16'!G28/NEPI!G28*100,"0.00")</f>
        <v>26.452360266434983</v>
      </c>
      <c r="H28" s="148">
        <f>IFERROR('APPENDIX 16'!H28/NEPI!H28*100,"0.00")</f>
        <v>41.840432253987899</v>
      </c>
      <c r="I28" s="148">
        <f>IFERROR('APPENDIX 16'!I28/NEPI!I28*100,"0.00")</f>
        <v>53.466739173629776</v>
      </c>
      <c r="J28" s="148">
        <f>IFERROR('APPENDIX 16'!J28/NEPI!J28*100,"0.00")</f>
        <v>54.280202930179399</v>
      </c>
      <c r="K28" s="148" t="str">
        <f>IFERROR('APPENDIX 16'!K28/NEPI!K28*100,"0.00")</f>
        <v>0.00</v>
      </c>
      <c r="L28" s="148">
        <f>IFERROR('APPENDIX 16'!L28/NEPI!L28*100,"0.00")</f>
        <v>19.006613392119039</v>
      </c>
      <c r="M28" s="148">
        <f>IFERROR('APPENDIX 16'!M28/NEPI!M28*100,"0.00")</f>
        <v>46.185239768733702</v>
      </c>
      <c r="N28" s="148">
        <f>IFERROR('APPENDIX 16'!N28/NEPI!N28*100,"0.00")</f>
        <v>25.83662007054545</v>
      </c>
      <c r="O28" s="148" t="str">
        <f>IFERROR('APPENDIX 16'!O28/NEPI!O28*100,"0.00")</f>
        <v>0.00</v>
      </c>
      <c r="P28" s="148">
        <f>IFERROR('APPENDIX 16'!P28/NEPI!P28*100,"0.00")</f>
        <v>11.384135060129509</v>
      </c>
      <c r="Q28" s="175">
        <f>IFERROR('APPENDIX 16'!Q28/NEPI!Q28*100,"0.00")</f>
        <v>46.941004564424851</v>
      </c>
    </row>
    <row r="29" spans="2:17" ht="27" customHeight="1" x14ac:dyDescent="0.25">
      <c r="B29" s="9" t="s">
        <v>220</v>
      </c>
      <c r="C29" s="148" t="str">
        <f>IFERROR('APPENDIX 16'!C29/NEPI!C29*100,"0.00")</f>
        <v>0.00</v>
      </c>
      <c r="D29" s="148">
        <f>IFERROR('APPENDIX 16'!D29/NEPI!D29*100,"0.00")</f>
        <v>48.324775353016683</v>
      </c>
      <c r="E29" s="148">
        <f>IFERROR('APPENDIX 16'!E29/NEPI!E29*100,"0.00")</f>
        <v>-9.6111111111111107</v>
      </c>
      <c r="F29" s="148">
        <f>IFERROR('APPENDIX 16'!F29/NEPI!F29*100,"0.00")</f>
        <v>33.155299917830732</v>
      </c>
      <c r="G29" s="148">
        <f>IFERROR('APPENDIX 16'!G29/NEPI!G29*100,"0.00")</f>
        <v>-3.5511363636363638</v>
      </c>
      <c r="H29" s="148">
        <f>IFERROR('APPENDIX 16'!H29/NEPI!H29*100,"0.00")</f>
        <v>-16.492267802574311</v>
      </c>
      <c r="I29" s="148">
        <f>IFERROR('APPENDIX 16'!I29/NEPI!I29*100,"0.00")</f>
        <v>74.968637913670335</v>
      </c>
      <c r="J29" s="148">
        <f>IFERROR('APPENDIX 16'!J29/NEPI!J29*100,"0.00")</f>
        <v>81.344905604391528</v>
      </c>
      <c r="K29" s="148" t="str">
        <f>IFERROR('APPENDIX 16'!K29/NEPI!K29*100,"0.00")</f>
        <v>0.00</v>
      </c>
      <c r="L29" s="148">
        <f>IFERROR('APPENDIX 16'!L29/NEPI!L29*100,"0.00")</f>
        <v>326.10137375651351</v>
      </c>
      <c r="M29" s="148">
        <f>IFERROR('APPENDIX 16'!M29/NEPI!M29*100,"0.00")</f>
        <v>3.7277639487584238</v>
      </c>
      <c r="N29" s="148">
        <f>IFERROR('APPENDIX 16'!N29/NEPI!N29*100,"0.00")</f>
        <v>-15.431012550881954</v>
      </c>
      <c r="O29" s="148" t="str">
        <f>IFERROR('APPENDIX 16'!O29/NEPI!O29*100,"0.00")</f>
        <v>0.00</v>
      </c>
      <c r="P29" s="148">
        <f>IFERROR('APPENDIX 16'!P29/NEPI!P29*100,"0.00")</f>
        <v>-5.5203380876914947</v>
      </c>
      <c r="Q29" s="175">
        <f>IFERROR('APPENDIX 16'!Q29/NEPI!Q29*100,"0.00")</f>
        <v>57.473022266129647</v>
      </c>
    </row>
    <row r="30" spans="2:17" ht="27" customHeight="1" x14ac:dyDescent="0.25">
      <c r="B30" s="9" t="s">
        <v>200</v>
      </c>
      <c r="C30" s="148">
        <f>IFERROR('APPENDIX 16'!C30/NEPI!C30*100,"0.00")</f>
        <v>105.20446096654274</v>
      </c>
      <c r="D30" s="148">
        <f>IFERROR('APPENDIX 16'!D30/NEPI!D30*100,"0.00")</f>
        <v>43.489398036146291</v>
      </c>
      <c r="E30" s="148">
        <f>IFERROR('APPENDIX 16'!E30/NEPI!E30*100,"0.00")</f>
        <v>29.236778846153843</v>
      </c>
      <c r="F30" s="148">
        <f>IFERROR('APPENDIX 16'!F30/NEPI!F30*100,"0.00")</f>
        <v>20.120797998901839</v>
      </c>
      <c r="G30" s="148">
        <f>IFERROR('APPENDIX 16'!G30/NEPI!G30*100,"0.00")</f>
        <v>144.23054210464156</v>
      </c>
      <c r="H30" s="148">
        <f>IFERROR('APPENDIX 16'!H30/NEPI!H30*100,"0.00")</f>
        <v>6.2293729372937294</v>
      </c>
      <c r="I30" s="148">
        <f>IFERROR('APPENDIX 16'!I30/NEPI!I30*100,"0.00")</f>
        <v>50.945617868414658</v>
      </c>
      <c r="J30" s="148">
        <f>IFERROR('APPENDIX 16'!J30/NEPI!J30*100,"0.00")</f>
        <v>59.00191659186298</v>
      </c>
      <c r="K30" s="148" t="str">
        <f>IFERROR('APPENDIX 16'!K30/NEPI!K30*100,"0.00")</f>
        <v>0.00</v>
      </c>
      <c r="L30" s="148">
        <f>IFERROR('APPENDIX 16'!L30/NEPI!L30*100,"0.00")</f>
        <v>46.690184685619421</v>
      </c>
      <c r="M30" s="148">
        <f>IFERROR('APPENDIX 16'!M30/NEPI!M30*100,"0.00")</f>
        <v>-63.131482101037136</v>
      </c>
      <c r="N30" s="148">
        <f>IFERROR('APPENDIX 16'!N30/NEPI!N30*100,"0.00")</f>
        <v>-10.529067335842743</v>
      </c>
      <c r="O30" s="148" t="str">
        <f>IFERROR('APPENDIX 16'!O30/NEPI!O30*100,"0.00")</f>
        <v>0.00</v>
      </c>
      <c r="P30" s="148">
        <f>IFERROR('APPENDIX 16'!P30/NEPI!P30*100,"0.00")</f>
        <v>13.533834586466165</v>
      </c>
      <c r="Q30" s="175">
        <f>IFERROR('APPENDIX 16'!Q30/NEPI!Q30*100,"0.00")</f>
        <v>48.507014457934702</v>
      </c>
    </row>
    <row r="31" spans="2:17" ht="27" customHeight="1" x14ac:dyDescent="0.25">
      <c r="B31" s="9" t="s">
        <v>37</v>
      </c>
      <c r="C31" s="148" t="str">
        <f>IFERROR('APPENDIX 16'!C31/NEPI!C31*100,"0.00")</f>
        <v>0.00</v>
      </c>
      <c r="D31" s="148">
        <f>IFERROR('APPENDIX 16'!D31/NEPI!D31*100,"0.00")</f>
        <v>369.73327448136706</v>
      </c>
      <c r="E31" s="148">
        <f>IFERROR('APPENDIX 16'!E31/NEPI!E31*100,"0.00")</f>
        <v>172.6786013050025</v>
      </c>
      <c r="F31" s="148">
        <f>IFERROR('APPENDIX 16'!F31/NEPI!F31*100,"0.00")</f>
        <v>56.323877068557913</v>
      </c>
      <c r="G31" s="148">
        <f>IFERROR('APPENDIX 16'!G31/NEPI!G31*100,"0.00")</f>
        <v>55.440414507772019</v>
      </c>
      <c r="H31" s="148">
        <f>IFERROR('APPENDIX 16'!H31/NEPI!H31*100,"0.00")</f>
        <v>108.27709408495434</v>
      </c>
      <c r="I31" s="148">
        <f>IFERROR('APPENDIX 16'!I31/NEPI!I31*100,"0.00")</f>
        <v>81.1771542031357</v>
      </c>
      <c r="J31" s="148">
        <f>IFERROR('APPENDIX 16'!J31/NEPI!J31*100,"0.00")</f>
        <v>95.487901681385964</v>
      </c>
      <c r="K31" s="148" t="str">
        <f>IFERROR('APPENDIX 16'!K31/NEPI!K31*100,"0.00")</f>
        <v>0.00</v>
      </c>
      <c r="L31" s="148">
        <f>IFERROR('APPENDIX 16'!L31/NEPI!L31*100,"0.00")</f>
        <v>46.483009369318978</v>
      </c>
      <c r="M31" s="148">
        <f>IFERROR('APPENDIX 16'!M31/NEPI!M31*100,"0.00")</f>
        <v>147.61473640225643</v>
      </c>
      <c r="N31" s="148">
        <f>IFERROR('APPENDIX 16'!N31/NEPI!N31*100,"0.00")</f>
        <v>34.584732698342783</v>
      </c>
      <c r="O31" s="148" t="str">
        <f>IFERROR('APPENDIX 16'!O31/NEPI!O31*100,"0.00")</f>
        <v>0.00</v>
      </c>
      <c r="P31" s="148">
        <f>IFERROR('APPENDIX 16'!P31/NEPI!P31*100,"0.00")</f>
        <v>57.573689956331876</v>
      </c>
      <c r="Q31" s="175">
        <f>IFERROR('APPENDIX 16'!Q31/NEPI!Q31*100,"0.00")</f>
        <v>87.104454677796781</v>
      </c>
    </row>
    <row r="32" spans="2:17" ht="27" customHeight="1" x14ac:dyDescent="0.25">
      <c r="B32" s="9" t="s">
        <v>141</v>
      </c>
      <c r="C32" s="148" t="str">
        <f>IFERROR('APPENDIX 16'!C32/NEPI!C32*100,"0.00")</f>
        <v>0.00</v>
      </c>
      <c r="D32" s="148">
        <f>IFERROR('APPENDIX 16'!D32/NEPI!D32*100,"0.00")</f>
        <v>16.329113924050635</v>
      </c>
      <c r="E32" s="148">
        <f>IFERROR('APPENDIX 16'!E32/NEPI!E32*100,"0.00")</f>
        <v>12.016244624940278</v>
      </c>
      <c r="F32" s="148">
        <f>IFERROR('APPENDIX 16'!F32/NEPI!F32*100,"0.00")</f>
        <v>23.254738788719369</v>
      </c>
      <c r="G32" s="148">
        <f>IFERROR('APPENDIX 16'!G32/NEPI!G32*100,"0.00")</f>
        <v>185.28738402217135</v>
      </c>
      <c r="H32" s="148">
        <f>IFERROR('APPENDIX 16'!H32/NEPI!H32*100,"0.00")</f>
        <v>0</v>
      </c>
      <c r="I32" s="148">
        <f>IFERROR('APPENDIX 16'!I32/NEPI!I32*100,"0.00")</f>
        <v>108.74033310403767</v>
      </c>
      <c r="J32" s="148">
        <f>IFERROR('APPENDIX 16'!J32/NEPI!J32*100,"0.00")</f>
        <v>76.838354944245552</v>
      </c>
      <c r="K32" s="148" t="str">
        <f>IFERROR('APPENDIX 16'!K32/NEPI!K32*100,"0.00")</f>
        <v>0.00</v>
      </c>
      <c r="L32" s="148">
        <f>IFERROR('APPENDIX 16'!L32/NEPI!L32*100,"0.00")</f>
        <v>38.899108532616388</v>
      </c>
      <c r="M32" s="148">
        <f>IFERROR('APPENDIX 16'!M32/NEPI!M32*100,"0.00")</f>
        <v>-16.861026517120997</v>
      </c>
      <c r="N32" s="148">
        <f>IFERROR('APPENDIX 16'!N32/NEPI!N32*100,"0.00")</f>
        <v>-32.259554808903822</v>
      </c>
      <c r="O32" s="148">
        <f>IFERROR('APPENDIX 16'!O32/NEPI!O32*100,"0.00")</f>
        <v>51.660191660191657</v>
      </c>
      <c r="P32" s="148">
        <f>IFERROR('APPENDIX 16'!P32/NEPI!P32*100,"0.00")</f>
        <v>1751.9492293744336</v>
      </c>
      <c r="Q32" s="175">
        <f>IFERROR('APPENDIX 16'!Q32/NEPI!Q32*100,"0.00")</f>
        <v>72.406707392772901</v>
      </c>
    </row>
    <row r="33" spans="2:17" ht="27" customHeight="1" x14ac:dyDescent="0.25">
      <c r="B33" s="9" t="s">
        <v>156</v>
      </c>
      <c r="C33" s="148" t="str">
        <f>IFERROR('APPENDIX 16'!C33/NEPI!C33*100,"0.00")</f>
        <v>0.00</v>
      </c>
      <c r="D33" s="148">
        <f>IFERROR('APPENDIX 16'!D33/NEPI!D33*100,"0.00")</f>
        <v>30.234833659491194</v>
      </c>
      <c r="E33" s="148">
        <f>IFERROR('APPENDIX 16'!E33/NEPI!E33*100,"0.00")</f>
        <v>20.339302544769087</v>
      </c>
      <c r="F33" s="148">
        <f>IFERROR('APPENDIX 16'!F33/NEPI!F33*100,"0.00")</f>
        <v>10.310686241037898</v>
      </c>
      <c r="G33" s="148">
        <f>IFERROR('APPENDIX 16'!G33/NEPI!G33*100,"0.00")</f>
        <v>59.191206627840209</v>
      </c>
      <c r="H33" s="148">
        <f>IFERROR('APPENDIX 16'!H33/NEPI!H33*100,"0.00")</f>
        <v>112.62670141905589</v>
      </c>
      <c r="I33" s="148">
        <f>IFERROR('APPENDIX 16'!I33/NEPI!I33*100,"0.00")</f>
        <v>88.458639870805669</v>
      </c>
      <c r="J33" s="148">
        <f>IFERROR('APPENDIX 16'!J33/NEPI!J33*100,"0.00")</f>
        <v>59.671975932684816</v>
      </c>
      <c r="K33" s="148" t="str">
        <f>IFERROR('APPENDIX 16'!K33/NEPI!K33*100,"0.00")</f>
        <v>0.00</v>
      </c>
      <c r="L33" s="148">
        <f>IFERROR('APPENDIX 16'!L33/NEPI!L33*100,"0.00")</f>
        <v>8.8200882008820098</v>
      </c>
      <c r="M33" s="148">
        <f>IFERROR('APPENDIX 16'!M33/NEPI!M33*100,"0.00")</f>
        <v>6.6635345705113149</v>
      </c>
      <c r="N33" s="148">
        <f>IFERROR('APPENDIX 16'!N33/NEPI!N33*100,"0.00")</f>
        <v>55.315158416504786</v>
      </c>
      <c r="O33" s="148" t="str">
        <f>IFERROR('APPENDIX 16'!O33/NEPI!O33*100,"0.00")</f>
        <v>0.00</v>
      </c>
      <c r="P33" s="148">
        <f>IFERROR('APPENDIX 16'!P33/NEPI!P33*100,"0.00")</f>
        <v>-212.97709923664124</v>
      </c>
      <c r="Q33" s="175">
        <f>IFERROR('APPENDIX 16'!Q33/NEPI!Q33*100,"0.00")</f>
        <v>67.180944990953293</v>
      </c>
    </row>
    <row r="34" spans="2:17" ht="27" customHeight="1" x14ac:dyDescent="0.25">
      <c r="B34" s="9" t="s">
        <v>142</v>
      </c>
      <c r="C34" s="148" t="str">
        <f>IFERROR('APPENDIX 16'!C34/NEPI!C34*100,"0.00")</f>
        <v>0.00</v>
      </c>
      <c r="D34" s="148">
        <f>IFERROR('APPENDIX 16'!D34/NEPI!D34*100,"0.00")</f>
        <v>12.683173319858515</v>
      </c>
      <c r="E34" s="148">
        <f>IFERROR('APPENDIX 16'!E34/NEPI!E34*100,"0.00")</f>
        <v>-39.6505376344086</v>
      </c>
      <c r="F34" s="148">
        <f>IFERROR('APPENDIX 16'!F34/NEPI!F34*100,"0.00")</f>
        <v>341.31944444444446</v>
      </c>
      <c r="G34" s="148">
        <f>IFERROR('APPENDIX 16'!G34/NEPI!G34*100,"0.00")</f>
        <v>48.59198355601233</v>
      </c>
      <c r="H34" s="148">
        <f>IFERROR('APPENDIX 16'!H34/NEPI!H34*100,"0.00")</f>
        <v>-17.861355908680867</v>
      </c>
      <c r="I34" s="148">
        <f>IFERROR('APPENDIX 16'!I34/NEPI!I34*100,"0.00")</f>
        <v>72.004394264449601</v>
      </c>
      <c r="J34" s="148">
        <f>IFERROR('APPENDIX 16'!J34/NEPI!J34*100,"0.00")</f>
        <v>66.126733916739795</v>
      </c>
      <c r="K34" s="148">
        <f>IFERROR('APPENDIX 16'!K34/NEPI!K34*100,"0.00")</f>
        <v>98.813197246617619</v>
      </c>
      <c r="L34" s="148">
        <f>IFERROR('APPENDIX 16'!L34/NEPI!L34*100,"0.00")</f>
        <v>4.1717541717541717</v>
      </c>
      <c r="M34" s="148">
        <f>IFERROR('APPENDIX 16'!M34/NEPI!M34*100,"0.00")</f>
        <v>15.206372194062274</v>
      </c>
      <c r="N34" s="148">
        <f>IFERROR('APPENDIX 16'!N34/NEPI!N34*100,"0.00")</f>
        <v>34.993101718299258</v>
      </c>
      <c r="O34" s="148">
        <f>IFERROR('APPENDIX 16'!O34/NEPI!O34*100,"0.00")</f>
        <v>73.345488767470883</v>
      </c>
      <c r="P34" s="148">
        <f>IFERROR('APPENDIX 16'!P34/NEPI!P34*100,"0.00")</f>
        <v>-4.0907957096532801</v>
      </c>
      <c r="Q34" s="175">
        <f>IFERROR('APPENDIX 16'!Q34/NEPI!Q34*100,"0.00")</f>
        <v>68.386580725324222</v>
      </c>
    </row>
    <row r="35" spans="2:17" ht="27" customHeight="1" x14ac:dyDescent="0.25">
      <c r="B35" s="9" t="s">
        <v>143</v>
      </c>
      <c r="C35" s="148" t="str">
        <f>IFERROR('APPENDIX 16'!C35/NEPI!C35*100,"0.00")</f>
        <v>0.00</v>
      </c>
      <c r="D35" s="148">
        <f>IFERROR('APPENDIX 16'!D35/NEPI!D35*100,"0.00")</f>
        <v>113.09230347849903</v>
      </c>
      <c r="E35" s="148">
        <f>IFERROR('APPENDIX 16'!E35/NEPI!E35*100,"0.00")</f>
        <v>44.465165845211132</v>
      </c>
      <c r="F35" s="148">
        <f>IFERROR('APPENDIX 16'!F35/NEPI!F35*100,"0.00")</f>
        <v>96.381053751995736</v>
      </c>
      <c r="G35" s="148">
        <f>IFERROR('APPENDIX 16'!G35/NEPI!G35*100,"0.00")</f>
        <v>70.992761116856258</v>
      </c>
      <c r="H35" s="148">
        <f>IFERROR('APPENDIX 16'!H35/NEPI!H35*100,"0.00")</f>
        <v>129.6697347049269</v>
      </c>
      <c r="I35" s="148">
        <f>IFERROR('APPENDIX 16'!I35/NEPI!I35*100,"0.00")</f>
        <v>66.922659920491512</v>
      </c>
      <c r="J35" s="148">
        <f>IFERROR('APPENDIX 16'!J35/NEPI!J35*100,"0.00")</f>
        <v>33.299001550988756</v>
      </c>
      <c r="K35" s="148" t="str">
        <f>IFERROR('APPENDIX 16'!K35/NEPI!K35*100,"0.00")</f>
        <v>0.00</v>
      </c>
      <c r="L35" s="148">
        <f>IFERROR('APPENDIX 16'!L35/NEPI!L35*100,"0.00")</f>
        <v>50.511338372610048</v>
      </c>
      <c r="M35" s="148">
        <f>IFERROR('APPENDIX 16'!M35/NEPI!M35*100,"0.00")</f>
        <v>56.032838543826188</v>
      </c>
      <c r="N35" s="148">
        <f>IFERROR('APPENDIX 16'!N35/NEPI!N35*100,"0.00")</f>
        <v>54.425627312751537</v>
      </c>
      <c r="O35" s="148">
        <f>IFERROR('APPENDIX 16'!O35/NEPI!O35*100,"0.00")</f>
        <v>87.173147641029658</v>
      </c>
      <c r="P35" s="148">
        <f>IFERROR('APPENDIX 16'!P35/NEPI!P35*100,"0.00")</f>
        <v>48.318276286211137</v>
      </c>
      <c r="Q35" s="175">
        <f>IFERROR('APPENDIX 16'!Q35/NEPI!Q35*100,"0.00")</f>
        <v>64.927200333862899</v>
      </c>
    </row>
    <row r="36" spans="2:17" ht="27" customHeight="1" x14ac:dyDescent="0.25">
      <c r="B36" s="9" t="s">
        <v>157</v>
      </c>
      <c r="C36" s="148" t="str">
        <f>IFERROR('APPENDIX 16'!C36/NEPI!C36*100,"0.00")</f>
        <v>0.00</v>
      </c>
      <c r="D36" s="148">
        <f>IFERROR('APPENDIX 16'!D36/NEPI!D36*100,"0.00")</f>
        <v>144.51111895517118</v>
      </c>
      <c r="E36" s="148">
        <f>IFERROR('APPENDIX 16'!E36/NEPI!E36*100,"0.00")</f>
        <v>6.6709085429155088</v>
      </c>
      <c r="F36" s="148">
        <f>IFERROR('APPENDIX 16'!F36/NEPI!F36*100,"0.00")</f>
        <v>84.75643346187141</v>
      </c>
      <c r="G36" s="148">
        <f>IFERROR('APPENDIX 16'!G36/NEPI!G36*100,"0.00")</f>
        <v>27.025991442620857</v>
      </c>
      <c r="H36" s="148">
        <f>IFERROR('APPENDIX 16'!H36/NEPI!H36*100,"0.00")</f>
        <v>43.262879788639367</v>
      </c>
      <c r="I36" s="148">
        <f>IFERROR('APPENDIX 16'!I36/NEPI!I36*100,"0.00")</f>
        <v>67.920173255570958</v>
      </c>
      <c r="J36" s="148">
        <f>IFERROR('APPENDIX 16'!J36/NEPI!J36*100,"0.00")</f>
        <v>58.499075392126862</v>
      </c>
      <c r="K36" s="148">
        <f>IFERROR('APPENDIX 16'!K36/NEPI!K36*100,"0.00")</f>
        <v>25.04386565288269</v>
      </c>
      <c r="L36" s="148">
        <f>IFERROR('APPENDIX 16'!L36/NEPI!L36*100,"0.00")</f>
        <v>9.9608023979709479</v>
      </c>
      <c r="M36" s="148">
        <f>IFERROR('APPENDIX 16'!M36/NEPI!M36*100,"0.00")</f>
        <v>6.4717079079425508</v>
      </c>
      <c r="N36" s="148">
        <f>IFERROR('APPENDIX 16'!N36/NEPI!N36*100,"0.00")</f>
        <v>15.834805653710246</v>
      </c>
      <c r="O36" s="148">
        <f>IFERROR('APPENDIX 16'!O36/NEPI!O36*100,"0.00")</f>
        <v>86.108874556102691</v>
      </c>
      <c r="P36" s="148">
        <f>IFERROR('APPENDIX 16'!P36/NEPI!P36*100,"0.00")</f>
        <v>-49.170864819479434</v>
      </c>
      <c r="Q36" s="175">
        <f>IFERROR('APPENDIX 16'!Q36/NEPI!Q36*100,"0.00")</f>
        <v>59.350039468578998</v>
      </c>
    </row>
    <row r="37" spans="2:17" ht="27" customHeight="1" x14ac:dyDescent="0.25">
      <c r="B37" s="9" t="s">
        <v>38</v>
      </c>
      <c r="C37" s="148" t="str">
        <f>IFERROR('APPENDIX 16'!C37/NEPI!C37*100,"0.00")</f>
        <v>0.00</v>
      </c>
      <c r="D37" s="148">
        <f>IFERROR('APPENDIX 16'!D37/NEPI!D37*100,"0.00")</f>
        <v>49.478945129732026</v>
      </c>
      <c r="E37" s="148">
        <f>IFERROR('APPENDIX 16'!E37/NEPI!E37*100,"0.00")</f>
        <v>-2.8741328047571852</v>
      </c>
      <c r="F37" s="148">
        <f>IFERROR('APPENDIX 16'!F37/NEPI!F37*100,"0.00")</f>
        <v>86.70627552914965</v>
      </c>
      <c r="G37" s="148">
        <f>IFERROR('APPENDIX 16'!G37/NEPI!G37*100,"0.00")</f>
        <v>34.98242768315761</v>
      </c>
      <c r="H37" s="148">
        <f>IFERROR('APPENDIX 16'!H37/NEPI!H37*100,"0.00")</f>
        <v>-19.111709286675641</v>
      </c>
      <c r="I37" s="148">
        <f>IFERROR('APPENDIX 16'!I37/NEPI!I37*100,"0.00")</f>
        <v>38.550098391252305</v>
      </c>
      <c r="J37" s="148">
        <f>IFERROR('APPENDIX 16'!J37/NEPI!J37*100,"0.00")</f>
        <v>106.64550908616641</v>
      </c>
      <c r="K37" s="148" t="str">
        <f>IFERROR('APPENDIX 16'!K37/NEPI!K37*100,"0.00")</f>
        <v>0.00</v>
      </c>
      <c r="L37" s="148">
        <f>IFERROR('APPENDIX 16'!L37/NEPI!L37*100,"0.00")</f>
        <v>-266.21380050053631</v>
      </c>
      <c r="M37" s="148">
        <f>IFERROR('APPENDIX 16'!M37/NEPI!M37*100,"0.00")</f>
        <v>95.390740436709905</v>
      </c>
      <c r="N37" s="148">
        <f>IFERROR('APPENDIX 16'!N37/NEPI!N37*100,"0.00")</f>
        <v>-38.422283648734847</v>
      </c>
      <c r="O37" s="148">
        <f>IFERROR('APPENDIX 16'!O37/NEPI!O37*100,"0.00")</f>
        <v>-26.348961563605279</v>
      </c>
      <c r="P37" s="148">
        <f>IFERROR('APPENDIX 16'!P37/NEPI!P37*100,"0.00")</f>
        <v>-24.679284130503643</v>
      </c>
      <c r="Q37" s="175">
        <f>IFERROR('APPENDIX 16'!Q37/NEPI!Q37*100,"0.00")</f>
        <v>49.749485311305691</v>
      </c>
    </row>
    <row r="38" spans="2:17" ht="27" customHeight="1" x14ac:dyDescent="0.25">
      <c r="B38" s="9" t="s">
        <v>39</v>
      </c>
      <c r="C38" s="148" t="str">
        <f>IFERROR('APPENDIX 16'!C38/NEPI!C38*100,"0.00")</f>
        <v>0.00</v>
      </c>
      <c r="D38" s="148">
        <f>IFERROR('APPENDIX 16'!D38/NEPI!D38*100,"0.00")</f>
        <v>125.39964476021315</v>
      </c>
      <c r="E38" s="148">
        <f>IFERROR('APPENDIX 16'!E38/NEPI!E38*100,"0.00")</f>
        <v>61.993695354784982</v>
      </c>
      <c r="F38" s="148">
        <f>IFERROR('APPENDIX 16'!F38/NEPI!F38*100,"0.00")</f>
        <v>30.886007926378724</v>
      </c>
      <c r="G38" s="148">
        <f>IFERROR('APPENDIX 16'!G38/NEPI!G38*100,"0.00")</f>
        <v>9.3216581689204165</v>
      </c>
      <c r="H38" s="148">
        <f>IFERROR('APPENDIX 16'!H38/NEPI!H38*100,"0.00")</f>
        <v>47.683907592840811</v>
      </c>
      <c r="I38" s="148">
        <f>IFERROR('APPENDIX 16'!I38/NEPI!I38*100,"0.00")</f>
        <v>35.434474187156304</v>
      </c>
      <c r="J38" s="148">
        <f>IFERROR('APPENDIX 16'!J38/NEPI!J38*100,"0.00")</f>
        <v>49.12613422709066</v>
      </c>
      <c r="K38" s="148" t="str">
        <f>IFERROR('APPENDIX 16'!K38/NEPI!K38*100,"0.00")</f>
        <v>0.00</v>
      </c>
      <c r="L38" s="148">
        <f>IFERROR('APPENDIX 16'!L38/NEPI!L38*100,"0.00")</f>
        <v>0.11220825852782765</v>
      </c>
      <c r="M38" s="148">
        <f>IFERROR('APPENDIX 16'!M38/NEPI!M38*100,"0.00")</f>
        <v>36.312596036405189</v>
      </c>
      <c r="N38" s="148">
        <f>IFERROR('APPENDIX 16'!N38/NEPI!N38*100,"0.00")</f>
        <v>33.362947237253522</v>
      </c>
      <c r="O38" s="148">
        <f>IFERROR('APPENDIX 16'!O38/NEPI!O38*100,"0.00")</f>
        <v>50.87480890096824</v>
      </c>
      <c r="P38" s="148">
        <f>IFERROR('APPENDIX 16'!P38/NEPI!P38*100,"0.00")</f>
        <v>-50.232693426410705</v>
      </c>
      <c r="Q38" s="175">
        <f>IFERROR('APPENDIX 16'!Q38/NEPI!Q38*100,"0.00")</f>
        <v>39.050376180297242</v>
      </c>
    </row>
    <row r="39" spans="2:17" ht="27" customHeight="1" x14ac:dyDescent="0.25">
      <c r="B39" s="9" t="s">
        <v>40</v>
      </c>
      <c r="C39" s="148" t="str">
        <f>IFERROR('APPENDIX 16'!C39/NEPI!C39*100,"0.00")</f>
        <v>0.00</v>
      </c>
      <c r="D39" s="148">
        <f>IFERROR('APPENDIX 16'!D39/NEPI!D39*100,"0.00")</f>
        <v>-0.74112443718372711</v>
      </c>
      <c r="E39" s="148">
        <f>IFERROR('APPENDIX 16'!E39/NEPI!E39*100,"0.00")</f>
        <v>-192.13162705667278</v>
      </c>
      <c r="F39" s="148">
        <f>IFERROR('APPENDIX 16'!F39/NEPI!F39*100,"0.00")</f>
        <v>-2.7574311232928501</v>
      </c>
      <c r="G39" s="148">
        <f>IFERROR('APPENDIX 16'!G39/NEPI!G39*100,"0.00")</f>
        <v>-346.43116380353251</v>
      </c>
      <c r="H39" s="148">
        <f>IFERROR('APPENDIX 16'!H39/NEPI!H39*100,"0.00")</f>
        <v>-82.146907732337056</v>
      </c>
      <c r="I39" s="148">
        <f>IFERROR('APPENDIX 16'!I39/NEPI!I39*100,"0.00")</f>
        <v>334.81382139476176</v>
      </c>
      <c r="J39" s="148">
        <f>IFERROR('APPENDIX 16'!J39/NEPI!J39*100,"0.00")</f>
        <v>25.647406328396862</v>
      </c>
      <c r="K39" s="148" t="str">
        <f>IFERROR('APPENDIX 16'!K39/NEPI!K39*100,"0.00")</f>
        <v>0.00</v>
      </c>
      <c r="L39" s="148">
        <f>IFERROR('APPENDIX 16'!L39/NEPI!L39*100,"0.00")</f>
        <v>-111.47156778093006</v>
      </c>
      <c r="M39" s="148">
        <f>IFERROR('APPENDIX 16'!M39/NEPI!M39*100,"0.00")</f>
        <v>35.713159968479118</v>
      </c>
      <c r="N39" s="148">
        <f>IFERROR('APPENDIX 16'!N39/NEPI!N39*100,"0.00")</f>
        <v>-4.5224486386009373</v>
      </c>
      <c r="O39" s="148">
        <f>IFERROR('APPENDIX 16'!O39/NEPI!O39*100,"0.00")</f>
        <v>84.591001144668482</v>
      </c>
      <c r="P39" s="148">
        <f>IFERROR('APPENDIX 16'!P39/NEPI!P39*100,"0.00")</f>
        <v>-5133.4207077326337</v>
      </c>
      <c r="Q39" s="175">
        <f>IFERROR('APPENDIX 16'!Q39/NEPI!Q39*100,"0.00")</f>
        <v>44.724988166152315</v>
      </c>
    </row>
    <row r="40" spans="2:17" ht="27" customHeight="1" x14ac:dyDescent="0.25">
      <c r="B40" s="9" t="s">
        <v>41</v>
      </c>
      <c r="C40" s="148" t="str">
        <f>IFERROR('APPENDIX 16'!C40/NEPI!C40*100,"0.00")</f>
        <v>0.00</v>
      </c>
      <c r="D40" s="148">
        <f>IFERROR('APPENDIX 16'!D40/NEPI!D40*100,"0.00")</f>
        <v>12.125340599455042</v>
      </c>
      <c r="E40" s="148">
        <f>IFERROR('APPENDIX 16'!E40/NEPI!E40*100,"0.00")</f>
        <v>6.8448071607213379</v>
      </c>
      <c r="F40" s="148">
        <f>IFERROR('APPENDIX 16'!F40/NEPI!F40*100,"0.00")</f>
        <v>-25.296442687747035</v>
      </c>
      <c r="G40" s="148">
        <f>IFERROR('APPENDIX 16'!G40/NEPI!G40*100,"0.00")</f>
        <v>4.9460431654676258</v>
      </c>
      <c r="H40" s="148">
        <f>IFERROR('APPENDIX 16'!H40/NEPI!H40*100,"0.00")</f>
        <v>19.736842105263158</v>
      </c>
      <c r="I40" s="148">
        <f>IFERROR('APPENDIX 16'!I40/NEPI!I40*100,"0.00")</f>
        <v>53.426205552849495</v>
      </c>
      <c r="J40" s="148">
        <f>IFERROR('APPENDIX 16'!J40/NEPI!J40*100,"0.00")</f>
        <v>50.023288906361508</v>
      </c>
      <c r="K40" s="148" t="str">
        <f>IFERROR('APPENDIX 16'!K40/NEPI!K40*100,"0.00")</f>
        <v>0.00</v>
      </c>
      <c r="L40" s="148">
        <f>IFERROR('APPENDIX 16'!L40/NEPI!L40*100,"0.00")</f>
        <v>4.6696672560681565</v>
      </c>
      <c r="M40" s="148">
        <f>IFERROR('APPENDIX 16'!M40/NEPI!M40*100,"0.00")</f>
        <v>-0.15822784810126583</v>
      </c>
      <c r="N40" s="148">
        <f>IFERROR('APPENDIX 16'!N40/NEPI!N40*100,"0.00")</f>
        <v>10.967622913015404</v>
      </c>
      <c r="O40" s="148" t="str">
        <f>IFERROR('APPENDIX 16'!O40/NEPI!O40*100,"0.00")</f>
        <v>0.00</v>
      </c>
      <c r="P40" s="148">
        <f>IFERROR('APPENDIX 16'!P40/NEPI!P40*100,"0.00")</f>
        <v>2.9349295230739525</v>
      </c>
      <c r="Q40" s="175">
        <f>IFERROR('APPENDIX 16'!Q40/NEPI!Q40*100,"0.00")</f>
        <v>47.643942423030786</v>
      </c>
    </row>
    <row r="41" spans="2:17" ht="27" customHeight="1" x14ac:dyDescent="0.25">
      <c r="B41" s="9" t="s">
        <v>42</v>
      </c>
      <c r="C41" s="148" t="str">
        <f>IFERROR('APPENDIX 16'!C41/NEPI!C41*100,"0.00")</f>
        <v>0.00</v>
      </c>
      <c r="D41" s="148">
        <f>IFERROR('APPENDIX 16'!D41/NEPI!D41*100,"0.00")</f>
        <v>-10.801963993453354</v>
      </c>
      <c r="E41" s="148">
        <f>IFERROR('APPENDIX 16'!E41/NEPI!E41*100,"0.00")</f>
        <v>136.39774859287056</v>
      </c>
      <c r="F41" s="148">
        <f>IFERROR('APPENDIX 16'!F41/NEPI!F41*100,"0.00")</f>
        <v>323.75366568914956</v>
      </c>
      <c r="G41" s="148">
        <f>IFERROR('APPENDIX 16'!G41/NEPI!G41*100,"0.00")</f>
        <v>350.7865168539326</v>
      </c>
      <c r="H41" s="148">
        <f>IFERROR('APPENDIX 16'!H41/NEPI!H41*100,"0.00")</f>
        <v>1.2855831037649219</v>
      </c>
      <c r="I41" s="148">
        <f>IFERROR('APPENDIX 16'!I41/NEPI!I41*100,"0.00")</f>
        <v>32.872334953578687</v>
      </c>
      <c r="J41" s="148">
        <f>IFERROR('APPENDIX 16'!J41/NEPI!J41*100,"0.00")</f>
        <v>57.027169092282925</v>
      </c>
      <c r="K41" s="148">
        <f>IFERROR('APPENDIX 16'!K41/NEPI!K41*100,"0.00")</f>
        <v>0</v>
      </c>
      <c r="L41" s="148">
        <f>IFERROR('APPENDIX 16'!L41/NEPI!L41*100,"0.00")</f>
        <v>-153.22033898305085</v>
      </c>
      <c r="M41" s="148">
        <f>IFERROR('APPENDIX 16'!M41/NEPI!M41*100,"0.00")</f>
        <v>-10.909090909090908</v>
      </c>
      <c r="N41" s="148">
        <f>IFERROR('APPENDIX 16'!N41/NEPI!N41*100,"0.00")</f>
        <v>2538.4269662921347</v>
      </c>
      <c r="O41" s="148">
        <f>IFERROR('APPENDIX 16'!O41/NEPI!O41*100,"0.00")</f>
        <v>-107.77137982512264</v>
      </c>
      <c r="P41" s="148">
        <f>IFERROR('APPENDIX 16'!P41/NEPI!P41*100,"0.00")</f>
        <v>11.165387299371947</v>
      </c>
      <c r="Q41" s="175">
        <f>IFERROR('APPENDIX 16'!Q41/NEPI!Q41*100,"0.00")</f>
        <v>41.616113148484537</v>
      </c>
    </row>
    <row r="42" spans="2:17" ht="27" customHeight="1" x14ac:dyDescent="0.25">
      <c r="B42" s="9" t="s">
        <v>43</v>
      </c>
      <c r="C42" s="148">
        <f>IFERROR('APPENDIX 16'!C42/NEPI!C42*100,"0.00")</f>
        <v>0</v>
      </c>
      <c r="D42" s="148">
        <f>IFERROR('APPENDIX 16'!D42/NEPI!D42*100,"0.00")</f>
        <v>-5.1838622521408615</v>
      </c>
      <c r="E42" s="148">
        <f>IFERROR('APPENDIX 16'!E42/NEPI!E42*100,"0.00")</f>
        <v>26.214125104017285</v>
      </c>
      <c r="F42" s="148">
        <f>IFERROR('APPENDIX 16'!F42/NEPI!F42*100,"0.00")</f>
        <v>19.701046065171592</v>
      </c>
      <c r="G42" s="148">
        <f>IFERROR('APPENDIX 16'!G42/NEPI!G42*100,"0.00")</f>
        <v>62.506759980912996</v>
      </c>
      <c r="H42" s="148">
        <f>IFERROR('APPENDIX 16'!H42/NEPI!H42*100,"0.00")</f>
        <v>30.281324949763398</v>
      </c>
      <c r="I42" s="148">
        <f>IFERROR('APPENDIX 16'!I42/NEPI!I42*100,"0.00")</f>
        <v>84.033420678824456</v>
      </c>
      <c r="J42" s="148">
        <f>IFERROR('APPENDIX 16'!J42/NEPI!J42*100,"0.00")</f>
        <v>50.102675786496519</v>
      </c>
      <c r="K42" s="148" t="str">
        <f>IFERROR('APPENDIX 16'!K42/NEPI!K42*100,"0.00")</f>
        <v>0.00</v>
      </c>
      <c r="L42" s="148">
        <f>IFERROR('APPENDIX 16'!L42/NEPI!L42*100,"0.00")</f>
        <v>14.748445449406445</v>
      </c>
      <c r="M42" s="148">
        <f>IFERROR('APPENDIX 16'!M42/NEPI!M42*100,"0.00")</f>
        <v>23.32390689580161</v>
      </c>
      <c r="N42" s="148">
        <f>IFERROR('APPENDIX 16'!N42/NEPI!N42*100,"0.00")</f>
        <v>-10.525821772513094</v>
      </c>
      <c r="O42" s="148">
        <f>IFERROR('APPENDIX 16'!O42/NEPI!O42*100,"0.00")</f>
        <v>77.174060328046551</v>
      </c>
      <c r="P42" s="148">
        <f>IFERROR('APPENDIX 16'!P42/NEPI!P42*100,"0.00")</f>
        <v>44.037602576088084</v>
      </c>
      <c r="Q42" s="175">
        <f>IFERROR('APPENDIX 16'!Q42/NEPI!Q42*100,"0.00")</f>
        <v>67.702594894938883</v>
      </c>
    </row>
    <row r="43" spans="2:17" ht="27" customHeight="1" x14ac:dyDescent="0.25">
      <c r="B43" s="9" t="s">
        <v>44</v>
      </c>
      <c r="C43" s="148" t="str">
        <f>IFERROR('APPENDIX 16'!C43/NEPI!C43*100,"0.00")</f>
        <v>0.00</v>
      </c>
      <c r="D43" s="148">
        <f>IFERROR('APPENDIX 16'!D43/NEPI!D43*100,"0.00")</f>
        <v>40390.38461538461</v>
      </c>
      <c r="E43" s="148">
        <f>IFERROR('APPENDIX 16'!E43/NEPI!E43*100,"0.00")</f>
        <v>0</v>
      </c>
      <c r="F43" s="148">
        <f>IFERROR('APPENDIX 16'!F43/NEPI!F43*100,"0.00")</f>
        <v>0</v>
      </c>
      <c r="G43" s="148">
        <f>IFERROR('APPENDIX 16'!G43/NEPI!G43*100,"0.00")</f>
        <v>-4.8543689320388346</v>
      </c>
      <c r="H43" s="148">
        <f>IFERROR('APPENDIX 16'!H43/NEPI!H43*100,"0.00")</f>
        <v>-758.33333333333326</v>
      </c>
      <c r="I43" s="148">
        <f>IFERROR('APPENDIX 16'!I43/NEPI!I43*100,"0.00")</f>
        <v>60.642063627525921</v>
      </c>
      <c r="J43" s="148">
        <f>IFERROR('APPENDIX 16'!J43/NEPI!J43*100,"0.00")</f>
        <v>156.88316857957938</v>
      </c>
      <c r="K43" s="148">
        <f>IFERROR('APPENDIX 16'!K43/NEPI!K43*100,"0.00")</f>
        <v>57.346481373297983</v>
      </c>
      <c r="L43" s="148">
        <f>IFERROR('APPENDIX 16'!L43/NEPI!L43*100,"0.00")</f>
        <v>8.9285714285714288</v>
      </c>
      <c r="M43" s="148">
        <f>IFERROR('APPENDIX 16'!M43/NEPI!M43*100,"0.00")</f>
        <v>11.111111111111111</v>
      </c>
      <c r="N43" s="148">
        <f>IFERROR('APPENDIX 16'!N43/NEPI!N43*100,"0.00")</f>
        <v>285.86387434554973</v>
      </c>
      <c r="O43" s="148" t="str">
        <f>IFERROR('APPENDIX 16'!O43/NEPI!O43*100,"0.00")</f>
        <v>0.00</v>
      </c>
      <c r="P43" s="148">
        <f>IFERROR('APPENDIX 16'!P43/NEPI!P43*100,"0.00")</f>
        <v>-8.2191780821917799</v>
      </c>
      <c r="Q43" s="175">
        <f>IFERROR('APPENDIX 16'!Q43/NEPI!Q43*100,"0.00")</f>
        <v>70.567301692863509</v>
      </c>
    </row>
    <row r="44" spans="2:17" ht="27" customHeight="1" x14ac:dyDescent="0.25">
      <c r="B44" s="149" t="s">
        <v>45</v>
      </c>
      <c r="C44" s="150">
        <f>IFERROR('APPENDIX 16'!C44/NEPI!C44*100,"0.00")</f>
        <v>40.698545945135663</v>
      </c>
      <c r="D44" s="150">
        <f>IFERROR('APPENDIX 16'!D44/NEPI!D44*100,"0.00")</f>
        <v>57.637883008356553</v>
      </c>
      <c r="E44" s="150">
        <f>IFERROR('APPENDIX 16'!E44/NEPI!E44*100,"0.00")</f>
        <v>34.791871687298212</v>
      </c>
      <c r="F44" s="150">
        <f>IFERROR('APPENDIX 16'!F44/NEPI!F44*100,"0.00")</f>
        <v>35.811149509547249</v>
      </c>
      <c r="G44" s="150">
        <f>IFERROR('APPENDIX 16'!G44/NEPI!G44*100,"0.00")</f>
        <v>58.559799061980833</v>
      </c>
      <c r="H44" s="150">
        <f>IFERROR('APPENDIX 16'!H44/NEPI!H44*100,"0.00")</f>
        <v>52.282017457126905</v>
      </c>
      <c r="I44" s="150">
        <f>IFERROR('APPENDIX 16'!I44/NEPI!I44*100,"0.00")</f>
        <v>78.38666302742034</v>
      </c>
      <c r="J44" s="150">
        <f>IFERROR('APPENDIX 16'!J44/NEPI!J44*100,"0.00")</f>
        <v>67.985182100088977</v>
      </c>
      <c r="K44" s="150">
        <f>IFERROR('APPENDIX 16'!K44/NEPI!K44*100,"0.00")</f>
        <v>54.409162914222144</v>
      </c>
      <c r="L44" s="150">
        <f>IFERROR('APPENDIX 16'!L44/NEPI!L44*100,"0.00")</f>
        <v>27.878312649968841</v>
      </c>
      <c r="M44" s="150">
        <f>IFERROR('APPENDIX 16'!M44/NEPI!M44*100,"0.00")</f>
        <v>41.975484557078161</v>
      </c>
      <c r="N44" s="150">
        <f>IFERROR('APPENDIX 16'!N44/NEPI!N44*100,"0.00")</f>
        <v>25.488760895254959</v>
      </c>
      <c r="O44" s="150">
        <f>IFERROR('APPENDIX 16'!O44/NEPI!O44*100,"0.00")</f>
        <v>72.637274852739637</v>
      </c>
      <c r="P44" s="150">
        <f>IFERROR('APPENDIX 16'!P44/NEPI!P44*100,"0.00")</f>
        <v>47.709936083199622</v>
      </c>
      <c r="Q44" s="150">
        <f>IFERROR('APPENDIX 16'!Q44/NEPI!Q44*100,"0.00")</f>
        <v>64.161935156247281</v>
      </c>
    </row>
    <row r="45" spans="2:17" ht="27" customHeight="1" x14ac:dyDescent="0.25">
      <c r="B45" s="292" t="s">
        <v>46</v>
      </c>
      <c r="C45" s="292"/>
      <c r="D45" s="292"/>
      <c r="E45" s="292"/>
      <c r="F45" s="292"/>
      <c r="G45" s="292"/>
      <c r="H45" s="292"/>
      <c r="I45" s="292"/>
      <c r="J45" s="292"/>
      <c r="K45" s="292"/>
      <c r="L45" s="292"/>
      <c r="M45" s="292"/>
      <c r="N45" s="292"/>
      <c r="O45" s="292"/>
      <c r="P45" s="292"/>
      <c r="Q45" s="292"/>
    </row>
    <row r="46" spans="2:17" ht="27" customHeight="1" x14ac:dyDescent="0.25">
      <c r="B46" s="9" t="s">
        <v>47</v>
      </c>
      <c r="C46" s="151">
        <f>IFERROR('APPENDIX 16'!C46/NEPI!C46*100,"0.00")</f>
        <v>14.7993131573299</v>
      </c>
      <c r="D46" s="151">
        <f>IFERROR('APPENDIX 16'!D46/NEPI!D46*100,"0.00")</f>
        <v>27.92295147265499</v>
      </c>
      <c r="E46" s="151">
        <f>IFERROR('APPENDIX 16'!E46/NEPI!E46*100,"0.00")</f>
        <v>2.8185053380782916</v>
      </c>
      <c r="F46" s="151">
        <f>IFERROR('APPENDIX 16'!F46/NEPI!F46*100,"0.00")</f>
        <v>18.794540095641761</v>
      </c>
      <c r="G46" s="151">
        <f>IFERROR('APPENDIX 16'!G46/NEPI!G46*100,"0.00")</f>
        <v>146.03310280519077</v>
      </c>
      <c r="H46" s="151">
        <f>IFERROR('APPENDIX 16'!H46/NEPI!H46*100,"0.00")</f>
        <v>26.489646953671979</v>
      </c>
      <c r="I46" s="151" t="str">
        <f>IFERROR('APPENDIX 16'!I46/NEPI!I46*100,"0.00")</f>
        <v>0.00</v>
      </c>
      <c r="J46" s="151">
        <f>IFERROR('APPENDIX 16'!J46/NEPI!J46*100,"0.00")</f>
        <v>17.884816753926703</v>
      </c>
      <c r="K46" s="151" t="str">
        <f>IFERROR('APPENDIX 16'!K46/NEPI!K46*100,"0.00")</f>
        <v>0.00</v>
      </c>
      <c r="L46" s="151">
        <f>IFERROR('APPENDIX 16'!L46/NEPI!L46*100,"0.00")</f>
        <v>52.225727304591665</v>
      </c>
      <c r="M46" s="151">
        <f>IFERROR('APPENDIX 16'!M46/NEPI!M46*100,"0.00")</f>
        <v>0</v>
      </c>
      <c r="N46" s="151">
        <f>IFERROR('APPENDIX 16'!N46/NEPI!N46*100,"0.00")</f>
        <v>1.0550458715596331</v>
      </c>
      <c r="O46" s="151">
        <f>IFERROR('APPENDIX 16'!O46/NEPI!O46*100,"0.00")</f>
        <v>126.11002068855764</v>
      </c>
      <c r="P46" s="151">
        <f>IFERROR('APPENDIX 16'!P46/NEPI!P46*100,"0.00")</f>
        <v>9.5610947489404499</v>
      </c>
      <c r="Q46" s="176">
        <f>IFERROR('APPENDIX 16'!Q46/NEPI!Q46*100,"0.00")</f>
        <v>47.239156385035876</v>
      </c>
    </row>
    <row r="47" spans="2:17" ht="27" customHeight="1" x14ac:dyDescent="0.25">
      <c r="B47" s="9" t="s">
        <v>65</v>
      </c>
      <c r="C47" s="151">
        <f>IFERROR('APPENDIX 16'!C47/NEPI!C47*100,"0.00")</f>
        <v>-703.36817653890819</v>
      </c>
      <c r="D47" s="151">
        <f>IFERROR('APPENDIX 16'!D47/NEPI!D47*100,"0.00")</f>
        <v>51.20326600773528</v>
      </c>
      <c r="E47" s="151" t="str">
        <f>IFERROR('APPENDIX 16'!E47/NEPI!E47*100,"0.00")</f>
        <v>0.00</v>
      </c>
      <c r="F47" s="151">
        <f>IFERROR('APPENDIX 16'!F47/NEPI!F47*100,"0.00")</f>
        <v>71.126977742974773</v>
      </c>
      <c r="G47" s="151">
        <f>IFERROR('APPENDIX 16'!G47/NEPI!G47*100,"0.00")</f>
        <v>7.1107363687464868</v>
      </c>
      <c r="H47" s="151">
        <f>IFERROR('APPENDIX 16'!H47/NEPI!H47*100,"0.00")</f>
        <v>25.894177399652829</v>
      </c>
      <c r="I47" s="151" t="str">
        <f>IFERROR('APPENDIX 16'!I47/NEPI!I47*100,"0.00")</f>
        <v>0.00</v>
      </c>
      <c r="J47" s="151">
        <f>IFERROR('APPENDIX 16'!J47/NEPI!J47*100,"0.00")</f>
        <v>116.21405210330438</v>
      </c>
      <c r="K47" s="151" t="str">
        <f>IFERROR('APPENDIX 16'!K47/NEPI!K47*100,"0.00")</f>
        <v>0.00</v>
      </c>
      <c r="L47" s="151">
        <f>IFERROR('APPENDIX 16'!L47/NEPI!L47*100,"0.00")</f>
        <v>61.688311688311693</v>
      </c>
      <c r="M47" s="151" t="str">
        <f>IFERROR('APPENDIX 16'!M47/NEPI!M47*100,"0.00")</f>
        <v>0.00</v>
      </c>
      <c r="N47" s="151" t="str">
        <f>IFERROR('APPENDIX 16'!N47/NEPI!N47*100,"0.00")</f>
        <v>0.00</v>
      </c>
      <c r="O47" s="151">
        <f>IFERROR('APPENDIX 16'!O47/NEPI!O47*100,"0.00")</f>
        <v>52.723830115439561</v>
      </c>
      <c r="P47" s="151">
        <f>IFERROR('APPENDIX 16'!P47/NEPI!P47*100,"0.00")</f>
        <v>74.575206918058768</v>
      </c>
      <c r="Q47" s="176">
        <f>IFERROR('APPENDIX 16'!Q47/NEPI!Q47*100,"0.00")</f>
        <v>65.173851465706463</v>
      </c>
    </row>
    <row r="48" spans="2:17" ht="27" customHeight="1" x14ac:dyDescent="0.25">
      <c r="B48" s="7" t="s">
        <v>258</v>
      </c>
      <c r="C48" s="151">
        <f>IFERROR('APPENDIX 16'!C48/NEPI!C48*100,"0.00")</f>
        <v>15.903614457831324</v>
      </c>
      <c r="D48" s="151">
        <f>IFERROR('APPENDIX 16'!D48/NEPI!D48*100,"0.00")</f>
        <v>31.677665856200072</v>
      </c>
      <c r="E48" s="151">
        <f>IFERROR('APPENDIX 16'!E48/NEPI!E48*100,"0.00")</f>
        <v>40.552016985138003</v>
      </c>
      <c r="F48" s="151">
        <f>IFERROR('APPENDIX 16'!F48/NEPI!F48*100,"0.00")</f>
        <v>39.611339890412822</v>
      </c>
      <c r="G48" s="151">
        <f>IFERROR('APPENDIX 16'!G48/NEPI!G48*100,"0.00")</f>
        <v>18.434743270753223</v>
      </c>
      <c r="H48" s="151">
        <f>IFERROR('APPENDIX 16'!H48/NEPI!H48*100,"0.00")</f>
        <v>7.4249165739710783</v>
      </c>
      <c r="I48" s="151">
        <f>IFERROR('APPENDIX 16'!I48/NEPI!I48*100,"0.00")</f>
        <v>45.748200038918078</v>
      </c>
      <c r="J48" s="151">
        <f>IFERROR('APPENDIX 16'!J48/NEPI!J48*100,"0.00")</f>
        <v>45.659394918753925</v>
      </c>
      <c r="K48" s="151" t="str">
        <f>IFERROR('APPENDIX 16'!K48/NEPI!K48*100,"0.00")</f>
        <v>0.00</v>
      </c>
      <c r="L48" s="151">
        <f>IFERROR('APPENDIX 16'!L48/NEPI!L48*100,"0.00")</f>
        <v>-122.18045112781954</v>
      </c>
      <c r="M48" s="151">
        <f>IFERROR('APPENDIX 16'!M48/NEPI!M48*100,"0.00")</f>
        <v>16.569906427156614</v>
      </c>
      <c r="N48" s="151">
        <f>IFERROR('APPENDIX 16'!N48/NEPI!N48*100,"0.00")</f>
        <v>-111.17397454031118</v>
      </c>
      <c r="O48" s="151">
        <f>IFERROR('APPENDIX 16'!O48/NEPI!O48*100,"0.00")</f>
        <v>-82.337662337662337</v>
      </c>
      <c r="P48" s="151">
        <f>IFERROR('APPENDIX 16'!P48/NEPI!P48*100,"0.00")</f>
        <v>7.0938215102974826</v>
      </c>
      <c r="Q48" s="176">
        <f>IFERROR('APPENDIX 16'!Q48/NEPI!Q48*100,"0.00")</f>
        <v>30.045044490664964</v>
      </c>
    </row>
    <row r="49" spans="2:17" ht="27" customHeight="1" x14ac:dyDescent="0.25">
      <c r="B49" s="9" t="s">
        <v>48</v>
      </c>
      <c r="C49" s="151">
        <f>IFERROR('APPENDIX 16'!C49/NEPI!C49*100,"0.00")</f>
        <v>484.9218615833762</v>
      </c>
      <c r="D49" s="151">
        <f>IFERROR('APPENDIX 16'!D49/NEPI!D49*100,"0.00")</f>
        <v>160.62268076451318</v>
      </c>
      <c r="E49" s="151">
        <f>IFERROR('APPENDIX 16'!E49/NEPI!E49*100,"0.00")</f>
        <v>98.043803407628999</v>
      </c>
      <c r="F49" s="151">
        <f>IFERROR('APPENDIX 16'!F49/NEPI!F49*100,"0.00")</f>
        <v>-109.65225903934963</v>
      </c>
      <c r="G49" s="151">
        <f>IFERROR('APPENDIX 16'!G49/NEPI!G49*100,"0.00")</f>
        <v>12.174729635576021</v>
      </c>
      <c r="H49" s="151">
        <f>IFERROR('APPENDIX 16'!H49/NEPI!H49*100,"0.00")</f>
        <v>40.988161324780414</v>
      </c>
      <c r="I49" s="151">
        <f>IFERROR('APPENDIX 16'!I49/NEPI!I49*100,"0.00")</f>
        <v>73.198074277854204</v>
      </c>
      <c r="J49" s="151">
        <f>IFERROR('APPENDIX 16'!J49/NEPI!J49*100,"0.00")</f>
        <v>113.70389482914788</v>
      </c>
      <c r="K49" s="151" t="str">
        <f>IFERROR('APPENDIX 16'!K49/NEPI!K49*100,"0.00")</f>
        <v>0.00</v>
      </c>
      <c r="L49" s="151">
        <f>IFERROR('APPENDIX 16'!L49/NEPI!L49*100,"0.00")</f>
        <v>26.648284480182554</v>
      </c>
      <c r="M49" s="151">
        <f>IFERROR('APPENDIX 16'!M49/NEPI!M49*100,"0.00")</f>
        <v>-19925.411334552104</v>
      </c>
      <c r="N49" s="151">
        <f>IFERROR('APPENDIX 16'!N49/NEPI!N49*100,"0.00")</f>
        <v>-39.356814701378255</v>
      </c>
      <c r="O49" s="151">
        <f>IFERROR('APPENDIX 16'!O49/NEPI!O49*100,"0.00")</f>
        <v>33.17221701347755</v>
      </c>
      <c r="P49" s="151">
        <f>IFERROR('APPENDIX 16'!P49/NEPI!P49*100,"0.00")</f>
        <v>96.84612682698635</v>
      </c>
      <c r="Q49" s="176">
        <f>IFERROR('APPENDIX 16'!Q49/NEPI!Q49*100,"0.00")</f>
        <v>72.094273651568145</v>
      </c>
    </row>
    <row r="50" spans="2:17" ht="27" customHeight="1" x14ac:dyDescent="0.25">
      <c r="B50" s="9" t="s">
        <v>259</v>
      </c>
      <c r="C50" s="151">
        <f>IFERROR('APPENDIX 16'!C50/NEPI!C50*100,"0.00")</f>
        <v>0.31892515437334601</v>
      </c>
      <c r="D50" s="151">
        <f>IFERROR('APPENDIX 16'!D50/NEPI!D50*100,"0.00")</f>
        <v>-4.9021812457836749</v>
      </c>
      <c r="E50" s="151">
        <f>IFERROR('APPENDIX 16'!E50/NEPI!E50*100,"0.00")</f>
        <v>0</v>
      </c>
      <c r="F50" s="151">
        <f>IFERROR('APPENDIX 16'!F50/NEPI!F50*100,"0.00")</f>
        <v>-9.8745447187373525</v>
      </c>
      <c r="G50" s="151">
        <f>IFERROR('APPENDIX 16'!G50/NEPI!G50*100,"0.00")</f>
        <v>0</v>
      </c>
      <c r="H50" s="151">
        <f>IFERROR('APPENDIX 16'!H50/NEPI!H50*100,"0.00")</f>
        <v>1.2297505025422726</v>
      </c>
      <c r="I50" s="151">
        <f>IFERROR('APPENDIX 16'!I50/NEPI!I50*100,"0.00")</f>
        <v>0</v>
      </c>
      <c r="J50" s="151">
        <f>IFERROR('APPENDIX 16'!J50/NEPI!J50*100,"0.00")</f>
        <v>31.56834005130084</v>
      </c>
      <c r="K50" s="151" t="str">
        <f>IFERROR('APPENDIX 16'!K50/NEPI!K50*100,"0.00")</f>
        <v>0.00</v>
      </c>
      <c r="L50" s="151">
        <f>IFERROR('APPENDIX 16'!L50/NEPI!L50*100,"0.00")</f>
        <v>270.32967032967036</v>
      </c>
      <c r="M50" s="151">
        <f>IFERROR('APPENDIX 16'!M50/NEPI!M50*100,"0.00")</f>
        <v>41.397849462365592</v>
      </c>
      <c r="N50" s="151" t="str">
        <f>IFERROR('APPENDIX 16'!N50/NEPI!N50*100,"0.00")</f>
        <v>0.00</v>
      </c>
      <c r="O50" s="151" t="str">
        <f>IFERROR('APPENDIX 16'!O50/NEPI!O50*100,"0.00")</f>
        <v>0.00</v>
      </c>
      <c r="P50" s="151">
        <f>IFERROR('APPENDIX 16'!P50/NEPI!P50*100,"0.00")</f>
        <v>76.613838422883646</v>
      </c>
      <c r="Q50" s="176">
        <f>IFERROR('APPENDIX 16'!Q50/NEPI!Q50*100,"0.00")</f>
        <v>8.1318681318681314</v>
      </c>
    </row>
    <row r="51" spans="2:17" ht="27" customHeight="1" x14ac:dyDescent="0.25">
      <c r="B51" s="149" t="s">
        <v>45</v>
      </c>
      <c r="C51" s="150">
        <f>IFERROR('APPENDIX 16'!C51/NEPI!C51*100,"0.00")</f>
        <v>75.987032162804141</v>
      </c>
      <c r="D51" s="150">
        <f>IFERROR('APPENDIX 16'!D51/NEPI!D51*100,"0.00")</f>
        <v>93.792237253632564</v>
      </c>
      <c r="E51" s="150">
        <f>IFERROR('APPENDIX 16'!E51/NEPI!E51*100,"0.00")</f>
        <v>96.868059852705429</v>
      </c>
      <c r="F51" s="150">
        <f>IFERROR('APPENDIX 16'!F51/NEPI!F51*100,"0.00")</f>
        <v>29.535688236067227</v>
      </c>
      <c r="G51" s="150">
        <f>IFERROR('APPENDIX 16'!G51/NEPI!G51*100,"0.00")</f>
        <v>39.417070319024553</v>
      </c>
      <c r="H51" s="150">
        <f>IFERROR('APPENDIX 16'!H51/NEPI!H51*100,"0.00")</f>
        <v>32.903508826128061</v>
      </c>
      <c r="I51" s="150">
        <f>IFERROR('APPENDIX 16'!I51/NEPI!I51*100,"0.00")</f>
        <v>65.431290598720977</v>
      </c>
      <c r="J51" s="150">
        <f>IFERROR('APPENDIX 16'!J51/NEPI!J51*100,"0.00")</f>
        <v>102.66205079676065</v>
      </c>
      <c r="K51" s="150" t="str">
        <f>IFERROR('APPENDIX 16'!K51/NEPI!K51*100,"0.00")</f>
        <v>0.00</v>
      </c>
      <c r="L51" s="150">
        <f>IFERROR('APPENDIX 16'!L51/NEPI!L51*100,"0.00")</f>
        <v>34.073939997284945</v>
      </c>
      <c r="M51" s="150">
        <f>IFERROR('APPENDIX 16'!M51/NEPI!M51*100,"0.00")</f>
        <v>-510.90489470141358</v>
      </c>
      <c r="N51" s="150">
        <f>IFERROR('APPENDIX 16'!N51/NEPI!N51*100,"0.00")</f>
        <v>52.171814671814673</v>
      </c>
      <c r="O51" s="150">
        <f>IFERROR('APPENDIX 16'!O51/NEPI!O51*100,"0.00")</f>
        <v>44.54723865219588</v>
      </c>
      <c r="P51" s="150">
        <f>IFERROR('APPENDIX 16'!P51/NEPI!P51*100,"0.00")</f>
        <v>91.480399593305677</v>
      </c>
      <c r="Q51" s="150">
        <f>IFERROR('APPENDIX 16'!Q51/NEPI!Q51*100,"0.00")</f>
        <v>67.188747768351092</v>
      </c>
    </row>
  </sheetData>
  <sheetProtection algorithmName="SHA-512" hashValue="nNvBmqWVgDqko75RO5KRQPQUxT5Se4GPOGeBLeA9tiPNmsHdl/SNJc3dEZac5EOKF5f2jXHdnWGL/Zp0aVJxiA==" saltValue="f2k8uPzua0NPAbrsP8jqPg==" spinCount="100000" sheet="1" objects="1" scenarios="1"/>
  <mergeCells count="3">
    <mergeCell ref="B4:Q4"/>
    <mergeCell ref="B6:Q6"/>
    <mergeCell ref="B45:Q45"/>
  </mergeCells>
  <pageMargins left="0.7" right="0.7" top="0.75" bottom="0.75" header="0.3" footer="0.3"/>
  <pageSetup paperSize="9" scale="3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A2D668"/>
    <pageSetUpPr fitToPage="1"/>
  </sheetPr>
  <dimension ref="B3:S55"/>
  <sheetViews>
    <sheetView showGridLines="0" zoomScale="80" zoomScaleNormal="80" workbookViewId="0">
      <selection activeCell="C14" sqref="C14"/>
    </sheetView>
  </sheetViews>
  <sheetFormatPr defaultColWidth="9.33203125" defaultRowHeight="13.8" x14ac:dyDescent="0.25"/>
  <cols>
    <col min="1" max="1" width="15.33203125" style="4" customWidth="1"/>
    <col min="2" max="2" width="51.33203125" style="4" customWidth="1"/>
    <col min="3" max="17" width="21.5546875" style="4" customWidth="1"/>
    <col min="18" max="19" width="6.33203125" style="4" bestFit="1" customWidth="1"/>
    <col min="20" max="20" width="13.5546875" style="4" customWidth="1"/>
    <col min="21" max="16384" width="9.33203125" style="4"/>
  </cols>
  <sheetData>
    <row r="3" spans="2:18" ht="5.25" customHeight="1" x14ac:dyDescent="0.25"/>
    <row r="4" spans="2:18" ht="22.5" customHeight="1" x14ac:dyDescent="0.25">
      <c r="B4" s="288" t="s">
        <v>308</v>
      </c>
      <c r="C4" s="288"/>
      <c r="D4" s="288"/>
      <c r="E4" s="288"/>
      <c r="F4" s="288"/>
      <c r="G4" s="288"/>
      <c r="H4" s="288"/>
      <c r="I4" s="288"/>
      <c r="J4" s="288"/>
      <c r="K4" s="288"/>
      <c r="L4" s="288"/>
      <c r="M4" s="288"/>
      <c r="N4" s="288"/>
      <c r="O4" s="288"/>
      <c r="P4" s="288"/>
      <c r="Q4" s="288"/>
      <c r="R4" s="142"/>
    </row>
    <row r="5" spans="2:18" ht="27.6" x14ac:dyDescent="0.25">
      <c r="B5" s="64" t="s">
        <v>0</v>
      </c>
      <c r="C5" s="66" t="s">
        <v>201</v>
      </c>
      <c r="D5" s="66" t="s">
        <v>202</v>
      </c>
      <c r="E5" s="66" t="s">
        <v>203</v>
      </c>
      <c r="F5" s="66" t="s">
        <v>204</v>
      </c>
      <c r="G5" s="66" t="s">
        <v>205</v>
      </c>
      <c r="H5" s="66" t="s">
        <v>206</v>
      </c>
      <c r="I5" s="66" t="s">
        <v>207</v>
      </c>
      <c r="J5" s="66" t="s">
        <v>208</v>
      </c>
      <c r="K5" s="66" t="s">
        <v>209</v>
      </c>
      <c r="L5" s="66" t="s">
        <v>210</v>
      </c>
      <c r="M5" s="66" t="s">
        <v>211</v>
      </c>
      <c r="N5" s="66" t="s">
        <v>212</v>
      </c>
      <c r="O5" s="66" t="s">
        <v>213</v>
      </c>
      <c r="P5" s="66" t="s">
        <v>214</v>
      </c>
      <c r="Q5" s="66" t="s">
        <v>215</v>
      </c>
      <c r="R5" s="152"/>
    </row>
    <row r="6" spans="2:18" ht="30" customHeight="1" x14ac:dyDescent="0.25">
      <c r="B6" s="289" t="s">
        <v>16</v>
      </c>
      <c r="C6" s="289"/>
      <c r="D6" s="289"/>
      <c r="E6" s="289"/>
      <c r="F6" s="289"/>
      <c r="G6" s="289"/>
      <c r="H6" s="289"/>
      <c r="I6" s="289"/>
      <c r="J6" s="289"/>
      <c r="K6" s="289"/>
      <c r="L6" s="289"/>
      <c r="M6" s="289"/>
      <c r="N6" s="289"/>
      <c r="O6" s="289"/>
      <c r="P6" s="289"/>
      <c r="Q6" s="289"/>
      <c r="R6" s="152"/>
    </row>
    <row r="7" spans="2:18" ht="30" customHeight="1" x14ac:dyDescent="0.25">
      <c r="B7" s="137" t="s">
        <v>17</v>
      </c>
      <c r="C7" s="219">
        <v>0</v>
      </c>
      <c r="D7" s="219">
        <v>38</v>
      </c>
      <c r="E7" s="219">
        <v>-671</v>
      </c>
      <c r="F7" s="219">
        <v>-660</v>
      </c>
      <c r="G7" s="219">
        <v>-2451</v>
      </c>
      <c r="H7" s="219">
        <v>-196</v>
      </c>
      <c r="I7" s="219">
        <v>0</v>
      </c>
      <c r="J7" s="219">
        <v>0</v>
      </c>
      <c r="K7" s="219">
        <v>0</v>
      </c>
      <c r="L7" s="219">
        <v>353</v>
      </c>
      <c r="M7" s="219">
        <v>-243</v>
      </c>
      <c r="N7" s="219">
        <v>-2344</v>
      </c>
      <c r="O7" s="219">
        <v>693868</v>
      </c>
      <c r="P7" s="219">
        <v>-1603</v>
      </c>
      <c r="Q7" s="219">
        <v>686091</v>
      </c>
      <c r="R7" s="153"/>
    </row>
    <row r="8" spans="2:18" ht="30" customHeight="1" x14ac:dyDescent="0.25">
      <c r="B8" s="137" t="s">
        <v>18</v>
      </c>
      <c r="C8" s="219">
        <v>0</v>
      </c>
      <c r="D8" s="219">
        <v>-28534</v>
      </c>
      <c r="E8" s="219">
        <v>-32619</v>
      </c>
      <c r="F8" s="219">
        <v>59029</v>
      </c>
      <c r="G8" s="219">
        <v>-64886</v>
      </c>
      <c r="H8" s="219">
        <v>-262813</v>
      </c>
      <c r="I8" s="219">
        <v>100944</v>
      </c>
      <c r="J8" s="219">
        <v>26679</v>
      </c>
      <c r="K8" s="219">
        <v>158960</v>
      </c>
      <c r="L8" s="219">
        <v>-3130</v>
      </c>
      <c r="M8" s="219">
        <v>-87341</v>
      </c>
      <c r="N8" s="219">
        <v>42273</v>
      </c>
      <c r="O8" s="219">
        <v>0</v>
      </c>
      <c r="P8" s="219">
        <v>-44676</v>
      </c>
      <c r="Q8" s="219">
        <v>-136114</v>
      </c>
      <c r="R8" s="153"/>
    </row>
    <row r="9" spans="2:18" ht="30" customHeight="1" x14ac:dyDescent="0.25">
      <c r="B9" s="137" t="s">
        <v>19</v>
      </c>
      <c r="C9" s="219">
        <v>-14164</v>
      </c>
      <c r="D9" s="219">
        <v>-6116</v>
      </c>
      <c r="E9" s="219">
        <v>12237</v>
      </c>
      <c r="F9" s="219">
        <v>33463</v>
      </c>
      <c r="G9" s="219">
        <v>19414</v>
      </c>
      <c r="H9" s="219">
        <v>-131</v>
      </c>
      <c r="I9" s="219">
        <v>82730</v>
      </c>
      <c r="J9" s="219">
        <v>-2295</v>
      </c>
      <c r="K9" s="219">
        <v>0</v>
      </c>
      <c r="L9" s="219">
        <v>112710</v>
      </c>
      <c r="M9" s="219">
        <v>-9531</v>
      </c>
      <c r="N9" s="219">
        <v>-126562</v>
      </c>
      <c r="O9" s="219">
        <v>0</v>
      </c>
      <c r="P9" s="219">
        <v>0</v>
      </c>
      <c r="Q9" s="219">
        <v>101752</v>
      </c>
      <c r="R9" s="153"/>
    </row>
    <row r="10" spans="2:18" ht="30" customHeight="1" x14ac:dyDescent="0.25">
      <c r="B10" s="137" t="s">
        <v>145</v>
      </c>
      <c r="C10" s="219">
        <v>-5262</v>
      </c>
      <c r="D10" s="219">
        <v>-11709</v>
      </c>
      <c r="E10" s="219">
        <v>-15863</v>
      </c>
      <c r="F10" s="219">
        <v>-29305</v>
      </c>
      <c r="G10" s="219">
        <v>-11039</v>
      </c>
      <c r="H10" s="219">
        <v>-24729</v>
      </c>
      <c r="I10" s="219">
        <v>-33567</v>
      </c>
      <c r="J10" s="219">
        <v>5414</v>
      </c>
      <c r="K10" s="219">
        <v>0</v>
      </c>
      <c r="L10" s="219">
        <v>63</v>
      </c>
      <c r="M10" s="219">
        <v>-7184</v>
      </c>
      <c r="N10" s="219">
        <v>1319</v>
      </c>
      <c r="O10" s="219">
        <v>943</v>
      </c>
      <c r="P10" s="219">
        <v>-4179</v>
      </c>
      <c r="Q10" s="219">
        <v>-135098</v>
      </c>
      <c r="R10" s="153"/>
    </row>
    <row r="11" spans="2:18" ht="30" customHeight="1" x14ac:dyDescent="0.25">
      <c r="B11" s="137" t="s">
        <v>20</v>
      </c>
      <c r="C11" s="219">
        <v>2011</v>
      </c>
      <c r="D11" s="219">
        <v>-5769</v>
      </c>
      <c r="E11" s="219">
        <v>-11770</v>
      </c>
      <c r="F11" s="219">
        <v>16999</v>
      </c>
      <c r="G11" s="219">
        <v>-16143</v>
      </c>
      <c r="H11" s="219">
        <v>61514</v>
      </c>
      <c r="I11" s="219">
        <v>-154172</v>
      </c>
      <c r="J11" s="219">
        <v>-4242</v>
      </c>
      <c r="K11" s="219">
        <v>0</v>
      </c>
      <c r="L11" s="219">
        <v>35023</v>
      </c>
      <c r="M11" s="219">
        <v>18943</v>
      </c>
      <c r="N11" s="219">
        <v>176818</v>
      </c>
      <c r="O11" s="219">
        <v>-181953</v>
      </c>
      <c r="P11" s="219">
        <v>4515</v>
      </c>
      <c r="Q11" s="219">
        <v>-58225</v>
      </c>
      <c r="R11" s="153"/>
    </row>
    <row r="12" spans="2:18" ht="30" customHeight="1" x14ac:dyDescent="0.25">
      <c r="B12" s="137" t="s">
        <v>139</v>
      </c>
      <c r="C12" s="219">
        <v>0</v>
      </c>
      <c r="D12" s="219">
        <v>17658</v>
      </c>
      <c r="E12" s="219">
        <v>9352</v>
      </c>
      <c r="F12" s="219">
        <v>15627</v>
      </c>
      <c r="G12" s="219">
        <v>4240</v>
      </c>
      <c r="H12" s="219">
        <v>-1029</v>
      </c>
      <c r="I12" s="219">
        <v>-174833</v>
      </c>
      <c r="J12" s="219">
        <v>-162323</v>
      </c>
      <c r="K12" s="219">
        <v>0</v>
      </c>
      <c r="L12" s="219">
        <v>5374</v>
      </c>
      <c r="M12" s="219">
        <v>16244</v>
      </c>
      <c r="N12" s="219">
        <v>-2415</v>
      </c>
      <c r="O12" s="219">
        <v>-98151</v>
      </c>
      <c r="P12" s="219">
        <v>-26363</v>
      </c>
      <c r="Q12" s="219">
        <v>-396618</v>
      </c>
      <c r="R12" s="153"/>
    </row>
    <row r="13" spans="2:18" ht="30" customHeight="1" x14ac:dyDescent="0.25">
      <c r="B13" s="137" t="s">
        <v>21</v>
      </c>
      <c r="C13" s="219">
        <v>0</v>
      </c>
      <c r="D13" s="219">
        <v>26669</v>
      </c>
      <c r="E13" s="219">
        <v>9933</v>
      </c>
      <c r="F13" s="219">
        <v>6308</v>
      </c>
      <c r="G13" s="219">
        <v>-67847</v>
      </c>
      <c r="H13" s="219">
        <v>-824</v>
      </c>
      <c r="I13" s="219">
        <v>-152466</v>
      </c>
      <c r="J13" s="219">
        <v>8625</v>
      </c>
      <c r="K13" s="219">
        <v>0</v>
      </c>
      <c r="L13" s="219">
        <v>-7028</v>
      </c>
      <c r="M13" s="219">
        <v>50931</v>
      </c>
      <c r="N13" s="219">
        <v>-8402</v>
      </c>
      <c r="O13" s="219">
        <v>79034</v>
      </c>
      <c r="P13" s="219">
        <v>-23294</v>
      </c>
      <c r="Q13" s="219">
        <v>-78361</v>
      </c>
      <c r="R13" s="153"/>
    </row>
    <row r="14" spans="2:18" ht="30" customHeight="1" x14ac:dyDescent="0.25">
      <c r="B14" s="137" t="s">
        <v>22</v>
      </c>
      <c r="C14" s="219">
        <v>0</v>
      </c>
      <c r="D14" s="219">
        <v>3747</v>
      </c>
      <c r="E14" s="219">
        <v>-494</v>
      </c>
      <c r="F14" s="219">
        <v>4591</v>
      </c>
      <c r="G14" s="219">
        <v>-14948</v>
      </c>
      <c r="H14" s="219">
        <v>39687</v>
      </c>
      <c r="I14" s="219">
        <v>32899</v>
      </c>
      <c r="J14" s="219">
        <v>-52851</v>
      </c>
      <c r="K14" s="219">
        <v>0</v>
      </c>
      <c r="L14" s="219">
        <v>-1767</v>
      </c>
      <c r="M14" s="219">
        <v>12193</v>
      </c>
      <c r="N14" s="219">
        <v>9369</v>
      </c>
      <c r="O14" s="219">
        <v>0</v>
      </c>
      <c r="P14" s="219">
        <v>-32890</v>
      </c>
      <c r="Q14" s="219">
        <v>-463</v>
      </c>
      <c r="R14" s="153"/>
    </row>
    <row r="15" spans="2:18" ht="30" customHeight="1" x14ac:dyDescent="0.25">
      <c r="B15" s="137" t="s">
        <v>23</v>
      </c>
      <c r="C15" s="219">
        <v>0</v>
      </c>
      <c r="D15" s="219">
        <v>0</v>
      </c>
      <c r="E15" s="219">
        <v>0</v>
      </c>
      <c r="F15" s="219">
        <v>0</v>
      </c>
      <c r="G15" s="219">
        <v>0</v>
      </c>
      <c r="H15" s="219">
        <v>0</v>
      </c>
      <c r="I15" s="219">
        <v>7763</v>
      </c>
      <c r="J15" s="219">
        <v>-4415</v>
      </c>
      <c r="K15" s="219">
        <v>-29470</v>
      </c>
      <c r="L15" s="219">
        <v>0</v>
      </c>
      <c r="M15" s="219">
        <v>0</v>
      </c>
      <c r="N15" s="219">
        <v>0</v>
      </c>
      <c r="O15" s="219">
        <v>0</v>
      </c>
      <c r="P15" s="219">
        <v>0</v>
      </c>
      <c r="Q15" s="219">
        <v>-26122</v>
      </c>
      <c r="R15" s="153"/>
    </row>
    <row r="16" spans="2:18" ht="30" customHeight="1" x14ac:dyDescent="0.25">
      <c r="B16" s="137" t="s">
        <v>24</v>
      </c>
      <c r="C16" s="219">
        <v>1060</v>
      </c>
      <c r="D16" s="219">
        <v>-2822</v>
      </c>
      <c r="E16" s="219">
        <v>2616</v>
      </c>
      <c r="F16" s="219">
        <v>6301</v>
      </c>
      <c r="G16" s="219">
        <v>-7924</v>
      </c>
      <c r="H16" s="219">
        <v>11605</v>
      </c>
      <c r="I16" s="219">
        <v>-46821</v>
      </c>
      <c r="J16" s="219">
        <v>9475</v>
      </c>
      <c r="K16" s="219">
        <v>-20882</v>
      </c>
      <c r="L16" s="219">
        <v>-4472</v>
      </c>
      <c r="M16" s="219">
        <v>652</v>
      </c>
      <c r="N16" s="219">
        <v>12610</v>
      </c>
      <c r="O16" s="219">
        <v>0</v>
      </c>
      <c r="P16" s="219">
        <v>1565</v>
      </c>
      <c r="Q16" s="219">
        <v>-37035</v>
      </c>
      <c r="R16" s="153"/>
    </row>
    <row r="17" spans="2:18" ht="30" customHeight="1" x14ac:dyDescent="0.25">
      <c r="B17" s="137" t="s">
        <v>25</v>
      </c>
      <c r="C17" s="219">
        <v>0</v>
      </c>
      <c r="D17" s="219">
        <v>-23515</v>
      </c>
      <c r="E17" s="219">
        <v>-602</v>
      </c>
      <c r="F17" s="219">
        <v>21575</v>
      </c>
      <c r="G17" s="219">
        <v>-19229</v>
      </c>
      <c r="H17" s="219">
        <v>11769</v>
      </c>
      <c r="I17" s="219">
        <v>-53292</v>
      </c>
      <c r="J17" s="219">
        <v>-81200</v>
      </c>
      <c r="K17" s="219">
        <v>0</v>
      </c>
      <c r="L17" s="219">
        <v>-9764</v>
      </c>
      <c r="M17" s="219">
        <v>1255</v>
      </c>
      <c r="N17" s="219">
        <v>51275</v>
      </c>
      <c r="O17" s="219">
        <v>10847</v>
      </c>
      <c r="P17" s="219">
        <v>5377</v>
      </c>
      <c r="Q17" s="219">
        <v>-85503</v>
      </c>
      <c r="R17" s="153"/>
    </row>
    <row r="18" spans="2:18" ht="30" customHeight="1" x14ac:dyDescent="0.25">
      <c r="B18" s="137" t="s">
        <v>26</v>
      </c>
      <c r="C18" s="219">
        <v>-7133</v>
      </c>
      <c r="D18" s="219">
        <v>7345</v>
      </c>
      <c r="E18" s="219">
        <v>272</v>
      </c>
      <c r="F18" s="219">
        <v>41393</v>
      </c>
      <c r="G18" s="219">
        <v>8435</v>
      </c>
      <c r="H18" s="219">
        <v>59774</v>
      </c>
      <c r="I18" s="219">
        <v>-27067</v>
      </c>
      <c r="J18" s="219">
        <v>-32823</v>
      </c>
      <c r="K18" s="219">
        <v>52855</v>
      </c>
      <c r="L18" s="219">
        <v>10616</v>
      </c>
      <c r="M18" s="219">
        <v>5956</v>
      </c>
      <c r="N18" s="219">
        <v>35393</v>
      </c>
      <c r="O18" s="219">
        <v>19616</v>
      </c>
      <c r="P18" s="219">
        <v>23584</v>
      </c>
      <c r="Q18" s="219">
        <v>198217</v>
      </c>
      <c r="R18" s="153"/>
    </row>
    <row r="19" spans="2:18" ht="30" customHeight="1" x14ac:dyDescent="0.25">
      <c r="B19" s="137" t="s">
        <v>27</v>
      </c>
      <c r="C19" s="219">
        <v>1951</v>
      </c>
      <c r="D19" s="219">
        <v>-9944</v>
      </c>
      <c r="E19" s="219">
        <v>6830</v>
      </c>
      <c r="F19" s="219">
        <v>30940</v>
      </c>
      <c r="G19" s="219">
        <v>9863</v>
      </c>
      <c r="H19" s="219">
        <v>-31049</v>
      </c>
      <c r="I19" s="219">
        <v>-63529</v>
      </c>
      <c r="J19" s="219">
        <v>87757</v>
      </c>
      <c r="K19" s="219">
        <v>0</v>
      </c>
      <c r="L19" s="219">
        <v>1399</v>
      </c>
      <c r="M19" s="219">
        <v>-9103</v>
      </c>
      <c r="N19" s="219">
        <v>94157</v>
      </c>
      <c r="O19" s="219">
        <v>0</v>
      </c>
      <c r="P19" s="219">
        <v>-13222</v>
      </c>
      <c r="Q19" s="219">
        <v>106049</v>
      </c>
      <c r="R19" s="153"/>
    </row>
    <row r="20" spans="2:18" ht="30" customHeight="1" x14ac:dyDescent="0.25">
      <c r="B20" s="137" t="s">
        <v>28</v>
      </c>
      <c r="C20" s="219">
        <v>-3871</v>
      </c>
      <c r="D20" s="219">
        <v>-1256</v>
      </c>
      <c r="E20" s="219">
        <v>7773</v>
      </c>
      <c r="F20" s="219">
        <v>4209</v>
      </c>
      <c r="G20" s="219">
        <v>10475</v>
      </c>
      <c r="H20" s="219">
        <v>9615</v>
      </c>
      <c r="I20" s="219">
        <v>-70364</v>
      </c>
      <c r="J20" s="219">
        <v>-32038</v>
      </c>
      <c r="K20" s="219">
        <v>24864</v>
      </c>
      <c r="L20" s="219">
        <v>-864</v>
      </c>
      <c r="M20" s="219">
        <v>33270</v>
      </c>
      <c r="N20" s="219">
        <v>39914</v>
      </c>
      <c r="O20" s="219">
        <v>20637</v>
      </c>
      <c r="P20" s="219">
        <v>14186</v>
      </c>
      <c r="Q20" s="219">
        <v>56550</v>
      </c>
      <c r="R20" s="153"/>
    </row>
    <row r="21" spans="2:18" ht="30" customHeight="1" x14ac:dyDescent="0.25">
      <c r="B21" s="137" t="s">
        <v>29</v>
      </c>
      <c r="C21" s="219">
        <v>6706</v>
      </c>
      <c r="D21" s="219">
        <v>16531</v>
      </c>
      <c r="E21" s="219">
        <v>13388</v>
      </c>
      <c r="F21" s="219">
        <v>25660</v>
      </c>
      <c r="G21" s="219">
        <v>523</v>
      </c>
      <c r="H21" s="219">
        <v>904</v>
      </c>
      <c r="I21" s="219">
        <v>-143760</v>
      </c>
      <c r="J21" s="219">
        <v>-6305</v>
      </c>
      <c r="K21" s="219">
        <v>0</v>
      </c>
      <c r="L21" s="219">
        <v>9365</v>
      </c>
      <c r="M21" s="219">
        <v>44069</v>
      </c>
      <c r="N21" s="219">
        <v>92041</v>
      </c>
      <c r="O21" s="219">
        <v>-19079</v>
      </c>
      <c r="P21" s="219">
        <v>5984</v>
      </c>
      <c r="Q21" s="219">
        <v>46027</v>
      </c>
      <c r="R21" s="153"/>
    </row>
    <row r="22" spans="2:18" ht="30" customHeight="1" x14ac:dyDescent="0.25">
      <c r="B22" s="137" t="s">
        <v>30</v>
      </c>
      <c r="C22" s="219">
        <v>0</v>
      </c>
      <c r="D22" s="219">
        <v>9382</v>
      </c>
      <c r="E22" s="219">
        <v>-4734</v>
      </c>
      <c r="F22" s="219">
        <v>-14651</v>
      </c>
      <c r="G22" s="219">
        <v>-4903</v>
      </c>
      <c r="H22" s="219">
        <v>-795</v>
      </c>
      <c r="I22" s="219">
        <v>776</v>
      </c>
      <c r="J22" s="219">
        <v>-3630</v>
      </c>
      <c r="K22" s="219">
        <v>0</v>
      </c>
      <c r="L22" s="219">
        <v>-3732</v>
      </c>
      <c r="M22" s="219">
        <v>11132</v>
      </c>
      <c r="N22" s="219">
        <v>10861</v>
      </c>
      <c r="O22" s="219">
        <v>0</v>
      </c>
      <c r="P22" s="219">
        <v>8563</v>
      </c>
      <c r="Q22" s="219">
        <v>8268</v>
      </c>
      <c r="R22" s="153"/>
    </row>
    <row r="23" spans="2:18" ht="30" customHeight="1" x14ac:dyDescent="0.25">
      <c r="B23" s="137" t="s">
        <v>31</v>
      </c>
      <c r="C23" s="219">
        <v>0</v>
      </c>
      <c r="D23" s="219">
        <v>0</v>
      </c>
      <c r="E23" s="219">
        <v>0</v>
      </c>
      <c r="F23" s="219">
        <v>0</v>
      </c>
      <c r="G23" s="219">
        <v>0</v>
      </c>
      <c r="H23" s="219">
        <v>0</v>
      </c>
      <c r="I23" s="219">
        <v>0</v>
      </c>
      <c r="J23" s="219">
        <v>0</v>
      </c>
      <c r="K23" s="219">
        <v>0</v>
      </c>
      <c r="L23" s="219">
        <v>0</v>
      </c>
      <c r="M23" s="219">
        <v>0</v>
      </c>
      <c r="N23" s="219">
        <v>0</v>
      </c>
      <c r="O23" s="219">
        <v>0</v>
      </c>
      <c r="P23" s="219">
        <v>0</v>
      </c>
      <c r="Q23" s="219">
        <v>0</v>
      </c>
      <c r="R23" s="153"/>
    </row>
    <row r="24" spans="2:18" ht="30" customHeight="1" x14ac:dyDescent="0.25">
      <c r="B24" s="137" t="s">
        <v>32</v>
      </c>
      <c r="C24" s="219">
        <v>134</v>
      </c>
      <c r="D24" s="219">
        <v>532</v>
      </c>
      <c r="E24" s="219">
        <v>6179</v>
      </c>
      <c r="F24" s="219">
        <v>19016</v>
      </c>
      <c r="G24" s="219">
        <v>-9294</v>
      </c>
      <c r="H24" s="219">
        <v>-2029</v>
      </c>
      <c r="I24" s="219">
        <v>-141534</v>
      </c>
      <c r="J24" s="219">
        <v>-82404</v>
      </c>
      <c r="K24" s="219">
        <v>0</v>
      </c>
      <c r="L24" s="219">
        <v>-31219</v>
      </c>
      <c r="M24" s="219">
        <v>18268</v>
      </c>
      <c r="N24" s="219">
        <v>61875</v>
      </c>
      <c r="O24" s="219">
        <v>222871</v>
      </c>
      <c r="P24" s="219">
        <v>-11188</v>
      </c>
      <c r="Q24" s="219">
        <v>51207</v>
      </c>
      <c r="R24" s="153"/>
    </row>
    <row r="25" spans="2:18" ht="30" customHeight="1" x14ac:dyDescent="0.25">
      <c r="B25" s="137" t="s">
        <v>33</v>
      </c>
      <c r="C25" s="219">
        <v>1</v>
      </c>
      <c r="D25" s="219">
        <v>-1901</v>
      </c>
      <c r="E25" s="219">
        <v>7461</v>
      </c>
      <c r="F25" s="219">
        <v>-102598</v>
      </c>
      <c r="G25" s="219">
        <v>-13474</v>
      </c>
      <c r="H25" s="219">
        <v>25006</v>
      </c>
      <c r="I25" s="219">
        <v>-32140</v>
      </c>
      <c r="J25" s="219">
        <v>-92240</v>
      </c>
      <c r="K25" s="219">
        <v>0</v>
      </c>
      <c r="L25" s="219">
        <v>4316</v>
      </c>
      <c r="M25" s="219">
        <v>10296</v>
      </c>
      <c r="N25" s="219">
        <v>-1644</v>
      </c>
      <c r="O25" s="219">
        <v>-15737</v>
      </c>
      <c r="P25" s="219">
        <v>11407</v>
      </c>
      <c r="Q25" s="219">
        <v>-201249</v>
      </c>
      <c r="R25" s="153"/>
    </row>
    <row r="26" spans="2:18" ht="30" customHeight="1" x14ac:dyDescent="0.25">
      <c r="B26" s="137" t="s">
        <v>34</v>
      </c>
      <c r="C26" s="219">
        <v>0</v>
      </c>
      <c r="D26" s="219">
        <v>-8052</v>
      </c>
      <c r="E26" s="219">
        <v>-8033</v>
      </c>
      <c r="F26" s="219">
        <v>-22519</v>
      </c>
      <c r="G26" s="219">
        <v>2261</v>
      </c>
      <c r="H26" s="219">
        <v>-1687</v>
      </c>
      <c r="I26" s="219">
        <v>-134896</v>
      </c>
      <c r="J26" s="219">
        <v>65557</v>
      </c>
      <c r="K26" s="219">
        <v>16307</v>
      </c>
      <c r="L26" s="219">
        <v>-5791</v>
      </c>
      <c r="M26" s="219">
        <v>-43342</v>
      </c>
      <c r="N26" s="219">
        <v>11382</v>
      </c>
      <c r="O26" s="219">
        <v>0</v>
      </c>
      <c r="P26" s="219">
        <v>21960</v>
      </c>
      <c r="Q26" s="219">
        <v>-106854</v>
      </c>
      <c r="R26" s="153"/>
    </row>
    <row r="27" spans="2:18" ht="30" customHeight="1" x14ac:dyDescent="0.25">
      <c r="B27" s="137" t="s">
        <v>35</v>
      </c>
      <c r="C27" s="219">
        <v>0</v>
      </c>
      <c r="D27" s="219">
        <v>1246</v>
      </c>
      <c r="E27" s="219">
        <v>11051</v>
      </c>
      <c r="F27" s="219">
        <v>-3309</v>
      </c>
      <c r="G27" s="219">
        <v>-15784</v>
      </c>
      <c r="H27" s="219">
        <v>895</v>
      </c>
      <c r="I27" s="219">
        <v>-85677</v>
      </c>
      <c r="J27" s="219">
        <v>5666</v>
      </c>
      <c r="K27" s="219">
        <v>-103434</v>
      </c>
      <c r="L27" s="219">
        <v>8442</v>
      </c>
      <c r="M27" s="219">
        <v>65</v>
      </c>
      <c r="N27" s="219">
        <v>9211</v>
      </c>
      <c r="O27" s="219">
        <v>-86626</v>
      </c>
      <c r="P27" s="219">
        <v>16198</v>
      </c>
      <c r="Q27" s="219">
        <v>-242055</v>
      </c>
      <c r="R27" s="153"/>
    </row>
    <row r="28" spans="2:18" ht="30" customHeight="1" x14ac:dyDescent="0.25">
      <c r="B28" s="137" t="s">
        <v>36</v>
      </c>
      <c r="C28" s="219">
        <v>158</v>
      </c>
      <c r="D28" s="219">
        <v>8020</v>
      </c>
      <c r="E28" s="219">
        <v>1421</v>
      </c>
      <c r="F28" s="219">
        <v>12200</v>
      </c>
      <c r="G28" s="219">
        <v>6827</v>
      </c>
      <c r="H28" s="219">
        <v>18856</v>
      </c>
      <c r="I28" s="219">
        <v>13734</v>
      </c>
      <c r="J28" s="219">
        <v>15590</v>
      </c>
      <c r="K28" s="219">
        <v>0</v>
      </c>
      <c r="L28" s="219">
        <v>7973</v>
      </c>
      <c r="M28" s="219">
        <v>2046</v>
      </c>
      <c r="N28" s="219">
        <v>61962</v>
      </c>
      <c r="O28" s="219">
        <v>0</v>
      </c>
      <c r="P28" s="219">
        <v>19651</v>
      </c>
      <c r="Q28" s="219">
        <v>168436</v>
      </c>
      <c r="R28" s="153"/>
    </row>
    <row r="29" spans="2:18" ht="30" customHeight="1" x14ac:dyDescent="0.25">
      <c r="B29" s="137" t="s">
        <v>199</v>
      </c>
      <c r="C29" s="219">
        <v>0</v>
      </c>
      <c r="D29" s="219">
        <v>-6539</v>
      </c>
      <c r="E29" s="219">
        <v>2612</v>
      </c>
      <c r="F29" s="219">
        <v>-2862</v>
      </c>
      <c r="G29" s="219">
        <v>265</v>
      </c>
      <c r="H29" s="219">
        <v>6317</v>
      </c>
      <c r="I29" s="219">
        <v>-54151</v>
      </c>
      <c r="J29" s="219">
        <v>-36948</v>
      </c>
      <c r="K29" s="219">
        <v>0</v>
      </c>
      <c r="L29" s="219">
        <v>-16592</v>
      </c>
      <c r="M29" s="219">
        <v>-39844</v>
      </c>
      <c r="N29" s="219">
        <v>76266</v>
      </c>
      <c r="O29" s="219">
        <v>0</v>
      </c>
      <c r="P29" s="219">
        <v>4951</v>
      </c>
      <c r="Q29" s="219">
        <v>-66526</v>
      </c>
      <c r="R29" s="153"/>
    </row>
    <row r="30" spans="2:18" ht="30" customHeight="1" x14ac:dyDescent="0.25">
      <c r="B30" s="137" t="s">
        <v>200</v>
      </c>
      <c r="C30" s="219">
        <v>-29641</v>
      </c>
      <c r="D30" s="219">
        <v>12973</v>
      </c>
      <c r="E30" s="219">
        <v>376</v>
      </c>
      <c r="F30" s="219">
        <v>-5908</v>
      </c>
      <c r="G30" s="219">
        <v>-14489</v>
      </c>
      <c r="H30" s="219">
        <v>-704</v>
      </c>
      <c r="I30" s="219">
        <v>1379</v>
      </c>
      <c r="J30" s="219">
        <v>-11536</v>
      </c>
      <c r="K30" s="219">
        <v>0</v>
      </c>
      <c r="L30" s="219">
        <v>-862</v>
      </c>
      <c r="M30" s="219">
        <v>6768</v>
      </c>
      <c r="N30" s="219">
        <v>3660</v>
      </c>
      <c r="O30" s="219">
        <v>0</v>
      </c>
      <c r="P30" s="219">
        <v>-2726</v>
      </c>
      <c r="Q30" s="219">
        <v>-40708</v>
      </c>
      <c r="R30" s="153"/>
    </row>
    <row r="31" spans="2:18" ht="30" customHeight="1" x14ac:dyDescent="0.25">
      <c r="B31" s="137" t="s">
        <v>37</v>
      </c>
      <c r="C31" s="219">
        <v>0</v>
      </c>
      <c r="D31" s="219">
        <v>-44976</v>
      </c>
      <c r="E31" s="219">
        <v>-27217</v>
      </c>
      <c r="F31" s="219">
        <v>13003</v>
      </c>
      <c r="G31" s="219">
        <v>337</v>
      </c>
      <c r="H31" s="219">
        <v>-11189</v>
      </c>
      <c r="I31" s="219">
        <v>-70126</v>
      </c>
      <c r="J31" s="219">
        <v>-117559</v>
      </c>
      <c r="K31" s="219">
        <v>0</v>
      </c>
      <c r="L31" s="219">
        <v>2746</v>
      </c>
      <c r="M31" s="219">
        <v>-19694</v>
      </c>
      <c r="N31" s="219">
        <v>27916</v>
      </c>
      <c r="O31" s="219">
        <v>0</v>
      </c>
      <c r="P31" s="219">
        <v>2577</v>
      </c>
      <c r="Q31" s="219">
        <v>-244181</v>
      </c>
      <c r="R31" s="153"/>
    </row>
    <row r="32" spans="2:18" ht="30" customHeight="1" x14ac:dyDescent="0.25">
      <c r="B32" s="137" t="s">
        <v>141</v>
      </c>
      <c r="C32" s="219">
        <v>0</v>
      </c>
      <c r="D32" s="219">
        <v>158</v>
      </c>
      <c r="E32" s="219">
        <v>91</v>
      </c>
      <c r="F32" s="219">
        <v>-7855</v>
      </c>
      <c r="G32" s="219">
        <v>-11859</v>
      </c>
      <c r="H32" s="219">
        <v>-1445</v>
      </c>
      <c r="I32" s="219">
        <v>-92664</v>
      </c>
      <c r="J32" s="219">
        <v>-46783</v>
      </c>
      <c r="K32" s="219">
        <v>0</v>
      </c>
      <c r="L32" s="219">
        <v>-5928</v>
      </c>
      <c r="M32" s="219">
        <v>4727</v>
      </c>
      <c r="N32" s="219">
        <v>10697</v>
      </c>
      <c r="O32" s="219">
        <v>-34871</v>
      </c>
      <c r="P32" s="219">
        <v>-18822</v>
      </c>
      <c r="Q32" s="219">
        <v>-204552</v>
      </c>
      <c r="R32" s="153"/>
    </row>
    <row r="33" spans="2:18" ht="30" customHeight="1" x14ac:dyDescent="0.25">
      <c r="B33" s="137" t="s">
        <v>218</v>
      </c>
      <c r="C33" s="219">
        <v>0</v>
      </c>
      <c r="D33" s="219">
        <v>110</v>
      </c>
      <c r="E33" s="219">
        <v>1948</v>
      </c>
      <c r="F33" s="219">
        <v>2996</v>
      </c>
      <c r="G33" s="219">
        <v>-3774</v>
      </c>
      <c r="H33" s="219">
        <v>-3611</v>
      </c>
      <c r="I33" s="219">
        <v>-44274</v>
      </c>
      <c r="J33" s="219">
        <v>-466</v>
      </c>
      <c r="K33" s="219">
        <v>0</v>
      </c>
      <c r="L33" s="219">
        <v>799</v>
      </c>
      <c r="M33" s="219">
        <v>5680</v>
      </c>
      <c r="N33" s="219">
        <v>-827</v>
      </c>
      <c r="O33" s="219">
        <v>0</v>
      </c>
      <c r="P33" s="219">
        <v>-8695</v>
      </c>
      <c r="Q33" s="219">
        <v>-50113</v>
      </c>
      <c r="R33" s="153"/>
    </row>
    <row r="34" spans="2:18" ht="30" customHeight="1" x14ac:dyDescent="0.25">
      <c r="B34" s="137" t="s">
        <v>142</v>
      </c>
      <c r="C34" s="219">
        <v>0</v>
      </c>
      <c r="D34" s="219">
        <v>-266</v>
      </c>
      <c r="E34" s="219">
        <v>1086</v>
      </c>
      <c r="F34" s="219">
        <v>-5169</v>
      </c>
      <c r="G34" s="219">
        <v>-380</v>
      </c>
      <c r="H34" s="219">
        <v>9660</v>
      </c>
      <c r="I34" s="219">
        <v>-80710</v>
      </c>
      <c r="J34" s="219">
        <v>-19172</v>
      </c>
      <c r="K34" s="219">
        <v>-24941</v>
      </c>
      <c r="L34" s="219">
        <v>19228</v>
      </c>
      <c r="M34" s="219">
        <v>1741</v>
      </c>
      <c r="N34" s="219">
        <v>1472</v>
      </c>
      <c r="O34" s="219">
        <v>-134057</v>
      </c>
      <c r="P34" s="219">
        <v>1085</v>
      </c>
      <c r="Q34" s="219">
        <v>-230424</v>
      </c>
      <c r="R34" s="153"/>
    </row>
    <row r="35" spans="2:18" ht="30" customHeight="1" x14ac:dyDescent="0.25">
      <c r="B35" s="137" t="s">
        <v>143</v>
      </c>
      <c r="C35" s="219">
        <v>0</v>
      </c>
      <c r="D35" s="219">
        <v>-1436</v>
      </c>
      <c r="E35" s="219">
        <v>-639</v>
      </c>
      <c r="F35" s="219">
        <v>-2780</v>
      </c>
      <c r="G35" s="219">
        <v>2837</v>
      </c>
      <c r="H35" s="219">
        <v>-722</v>
      </c>
      <c r="I35" s="219">
        <v>-57189</v>
      </c>
      <c r="J35" s="219">
        <v>8570</v>
      </c>
      <c r="K35" s="219">
        <v>0</v>
      </c>
      <c r="L35" s="219">
        <v>-519</v>
      </c>
      <c r="M35" s="219">
        <v>-1857</v>
      </c>
      <c r="N35" s="219">
        <v>-7681</v>
      </c>
      <c r="O35" s="219">
        <v>-7088</v>
      </c>
      <c r="P35" s="219">
        <v>3476</v>
      </c>
      <c r="Q35" s="219">
        <v>-65029</v>
      </c>
      <c r="R35" s="153"/>
    </row>
    <row r="36" spans="2:18" ht="30" customHeight="1" x14ac:dyDescent="0.25">
      <c r="B36" s="137" t="s">
        <v>219</v>
      </c>
      <c r="C36" s="219">
        <v>0</v>
      </c>
      <c r="D36" s="219">
        <v>-5453</v>
      </c>
      <c r="E36" s="219">
        <v>16054</v>
      </c>
      <c r="F36" s="219">
        <v>3592</v>
      </c>
      <c r="G36" s="219">
        <v>4182</v>
      </c>
      <c r="H36" s="219">
        <v>1986</v>
      </c>
      <c r="I36" s="219">
        <v>-54240</v>
      </c>
      <c r="J36" s="219">
        <v>-26092</v>
      </c>
      <c r="K36" s="219">
        <v>16414</v>
      </c>
      <c r="L36" s="219">
        <v>1841</v>
      </c>
      <c r="M36" s="219">
        <v>5928</v>
      </c>
      <c r="N36" s="219">
        <v>1942</v>
      </c>
      <c r="O36" s="219">
        <v>-28570</v>
      </c>
      <c r="P36" s="219">
        <v>3443</v>
      </c>
      <c r="Q36" s="219">
        <v>-58973</v>
      </c>
      <c r="R36" s="153"/>
    </row>
    <row r="37" spans="2:18" ht="30" customHeight="1" x14ac:dyDescent="0.25">
      <c r="B37" s="137" t="s">
        <v>38</v>
      </c>
      <c r="C37" s="219">
        <v>0</v>
      </c>
      <c r="D37" s="219">
        <v>2540</v>
      </c>
      <c r="E37" s="219">
        <v>3002</v>
      </c>
      <c r="F37" s="219">
        <v>-8128</v>
      </c>
      <c r="G37" s="219">
        <v>2891</v>
      </c>
      <c r="H37" s="219">
        <v>1003</v>
      </c>
      <c r="I37" s="219">
        <v>14109</v>
      </c>
      <c r="J37" s="219">
        <v>-56247</v>
      </c>
      <c r="K37" s="219">
        <v>0</v>
      </c>
      <c r="L37" s="219">
        <v>9915</v>
      </c>
      <c r="M37" s="219">
        <v>-13574</v>
      </c>
      <c r="N37" s="219">
        <v>6509</v>
      </c>
      <c r="O37" s="219">
        <v>-151050</v>
      </c>
      <c r="P37" s="219">
        <v>156290</v>
      </c>
      <c r="Q37" s="219">
        <v>-32739</v>
      </c>
      <c r="R37" s="153"/>
    </row>
    <row r="38" spans="2:18" ht="30" customHeight="1" x14ac:dyDescent="0.25">
      <c r="B38" s="137" t="s">
        <v>39</v>
      </c>
      <c r="C38" s="219">
        <v>0</v>
      </c>
      <c r="D38" s="219">
        <v>-3285</v>
      </c>
      <c r="E38" s="219">
        <v>-5527</v>
      </c>
      <c r="F38" s="219">
        <v>8718</v>
      </c>
      <c r="G38" s="219">
        <v>952</v>
      </c>
      <c r="H38" s="219">
        <v>-1639</v>
      </c>
      <c r="I38" s="219">
        <v>4816</v>
      </c>
      <c r="J38" s="219">
        <v>-8830</v>
      </c>
      <c r="K38" s="219">
        <v>0</v>
      </c>
      <c r="L38" s="219">
        <v>503</v>
      </c>
      <c r="M38" s="219">
        <v>-6562</v>
      </c>
      <c r="N38" s="219">
        <v>-10814</v>
      </c>
      <c r="O38" s="219">
        <v>-2413</v>
      </c>
      <c r="P38" s="219">
        <v>8490</v>
      </c>
      <c r="Q38" s="219">
        <v>-15590</v>
      </c>
      <c r="R38" s="153"/>
    </row>
    <row r="39" spans="2:18" ht="30" customHeight="1" x14ac:dyDescent="0.25">
      <c r="B39" s="137" t="s">
        <v>40</v>
      </c>
      <c r="C39" s="219">
        <v>0</v>
      </c>
      <c r="D39" s="219">
        <v>25449</v>
      </c>
      <c r="E39" s="219">
        <v>25391</v>
      </c>
      <c r="F39" s="219">
        <v>25470</v>
      </c>
      <c r="G39" s="219">
        <v>31092</v>
      </c>
      <c r="H39" s="219">
        <v>-28395</v>
      </c>
      <c r="I39" s="219">
        <v>-311983</v>
      </c>
      <c r="J39" s="219">
        <v>143786</v>
      </c>
      <c r="K39" s="219">
        <v>0</v>
      </c>
      <c r="L39" s="219">
        <v>24886</v>
      </c>
      <c r="M39" s="219">
        <v>-57688</v>
      </c>
      <c r="N39" s="219">
        <v>100070</v>
      </c>
      <c r="O39" s="219">
        <v>-20458</v>
      </c>
      <c r="P39" s="219">
        <v>-40819</v>
      </c>
      <c r="Q39" s="219">
        <v>-83198</v>
      </c>
      <c r="R39" s="153"/>
    </row>
    <row r="40" spans="2:18" ht="30" customHeight="1" x14ac:dyDescent="0.25">
      <c r="B40" s="137" t="s">
        <v>41</v>
      </c>
      <c r="C40" s="219">
        <v>0</v>
      </c>
      <c r="D40" s="219">
        <v>2074</v>
      </c>
      <c r="E40" s="219">
        <v>5757</v>
      </c>
      <c r="F40" s="219">
        <v>-7172</v>
      </c>
      <c r="G40" s="219">
        <v>1031</v>
      </c>
      <c r="H40" s="219">
        <v>262</v>
      </c>
      <c r="I40" s="219">
        <v>13490</v>
      </c>
      <c r="J40" s="219">
        <v>3616</v>
      </c>
      <c r="K40" s="219">
        <v>0</v>
      </c>
      <c r="L40" s="219">
        <v>3491</v>
      </c>
      <c r="M40" s="219">
        <v>-6556</v>
      </c>
      <c r="N40" s="219">
        <v>-2148</v>
      </c>
      <c r="O40" s="219">
        <v>0</v>
      </c>
      <c r="P40" s="219">
        <v>13281</v>
      </c>
      <c r="Q40" s="219">
        <v>27126</v>
      </c>
      <c r="R40" s="153"/>
    </row>
    <row r="41" spans="2:18" ht="30" customHeight="1" x14ac:dyDescent="0.25">
      <c r="B41" s="137" t="s">
        <v>42</v>
      </c>
      <c r="C41" s="219">
        <v>-15</v>
      </c>
      <c r="D41" s="219">
        <v>-1031</v>
      </c>
      <c r="E41" s="219">
        <v>-304</v>
      </c>
      <c r="F41" s="219">
        <v>-7432</v>
      </c>
      <c r="G41" s="219">
        <v>-2493</v>
      </c>
      <c r="H41" s="219">
        <v>1023</v>
      </c>
      <c r="I41" s="219">
        <v>17942</v>
      </c>
      <c r="J41" s="219">
        <v>-19407</v>
      </c>
      <c r="K41" s="219">
        <v>10743</v>
      </c>
      <c r="L41" s="219">
        <v>519</v>
      </c>
      <c r="M41" s="219">
        <v>328</v>
      </c>
      <c r="N41" s="219">
        <v>-32990</v>
      </c>
      <c r="O41" s="219">
        <v>47929</v>
      </c>
      <c r="P41" s="219">
        <v>-946</v>
      </c>
      <c r="Q41" s="219">
        <v>13868</v>
      </c>
      <c r="R41" s="153"/>
    </row>
    <row r="42" spans="2:18" ht="30" customHeight="1" x14ac:dyDescent="0.25">
      <c r="B42" s="137" t="s">
        <v>43</v>
      </c>
      <c r="C42" s="219">
        <v>1326</v>
      </c>
      <c r="D42" s="219">
        <v>13540</v>
      </c>
      <c r="E42" s="219">
        <v>13599</v>
      </c>
      <c r="F42" s="219">
        <v>34545</v>
      </c>
      <c r="G42" s="219">
        <v>-12201</v>
      </c>
      <c r="H42" s="219">
        <v>13509</v>
      </c>
      <c r="I42" s="219">
        <v>-172993</v>
      </c>
      <c r="J42" s="219">
        <v>53428</v>
      </c>
      <c r="K42" s="219">
        <v>0</v>
      </c>
      <c r="L42" s="219">
        <v>9130</v>
      </c>
      <c r="M42" s="219">
        <v>18136</v>
      </c>
      <c r="N42" s="219">
        <v>75116</v>
      </c>
      <c r="O42" s="219">
        <v>-35340</v>
      </c>
      <c r="P42" s="219">
        <v>8435</v>
      </c>
      <c r="Q42" s="219">
        <v>20228</v>
      </c>
      <c r="R42" s="153"/>
    </row>
    <row r="43" spans="2:18" ht="30" customHeight="1" x14ac:dyDescent="0.25">
      <c r="B43" s="137" t="s">
        <v>44</v>
      </c>
      <c r="C43" s="219">
        <v>0</v>
      </c>
      <c r="D43" s="219">
        <v>-20976</v>
      </c>
      <c r="E43" s="219">
        <v>5</v>
      </c>
      <c r="F43" s="219">
        <v>-1</v>
      </c>
      <c r="G43" s="219">
        <v>17</v>
      </c>
      <c r="H43" s="219">
        <v>1060</v>
      </c>
      <c r="I43" s="219">
        <v>-18029</v>
      </c>
      <c r="J43" s="219">
        <v>-45783</v>
      </c>
      <c r="K43" s="219">
        <v>-62530</v>
      </c>
      <c r="L43" s="219">
        <v>0</v>
      </c>
      <c r="M43" s="219">
        <v>6</v>
      </c>
      <c r="N43" s="219">
        <v>-805</v>
      </c>
      <c r="O43" s="219">
        <v>21</v>
      </c>
      <c r="P43" s="219">
        <v>-2035</v>
      </c>
      <c r="Q43" s="219">
        <v>-149051</v>
      </c>
      <c r="R43" s="153"/>
    </row>
    <row r="44" spans="2:18" ht="30" customHeight="1" x14ac:dyDescent="0.25">
      <c r="B44" s="139" t="s">
        <v>45</v>
      </c>
      <c r="C44" s="140">
        <f>SUM(C7:C43)</f>
        <v>-46739</v>
      </c>
      <c r="D44" s="140">
        <f t="shared" ref="D44:Q44" si="0">SUM(D7:D43)</f>
        <v>-35568</v>
      </c>
      <c r="E44" s="140">
        <f t="shared" si="0"/>
        <v>49961</v>
      </c>
      <c r="F44" s="140">
        <f t="shared" si="0"/>
        <v>165286</v>
      </c>
      <c r="G44" s="140">
        <f t="shared" si="0"/>
        <v>-187476</v>
      </c>
      <c r="H44" s="140">
        <f t="shared" si="0"/>
        <v>-98542</v>
      </c>
      <c r="I44" s="140">
        <f t="shared" si="0"/>
        <v>-1979895</v>
      </c>
      <c r="J44" s="140">
        <f t="shared" si="0"/>
        <v>-511426</v>
      </c>
      <c r="K44" s="140">
        <f t="shared" si="0"/>
        <v>38886</v>
      </c>
      <c r="L44" s="140">
        <f t="shared" si="0"/>
        <v>177024</v>
      </c>
      <c r="M44" s="140">
        <f t="shared" si="0"/>
        <v>-33885</v>
      </c>
      <c r="N44" s="140">
        <f t="shared" si="0"/>
        <v>817476</v>
      </c>
      <c r="O44" s="140">
        <f t="shared" si="0"/>
        <v>280373</v>
      </c>
      <c r="P44" s="140">
        <f t="shared" si="0"/>
        <v>103560</v>
      </c>
      <c r="Q44" s="140">
        <f t="shared" si="0"/>
        <v>-1260962</v>
      </c>
      <c r="R44" s="153"/>
    </row>
    <row r="45" spans="2:18" ht="30" customHeight="1" x14ac:dyDescent="0.25">
      <c r="B45" s="290" t="s">
        <v>46</v>
      </c>
      <c r="C45" s="290"/>
      <c r="D45" s="290"/>
      <c r="E45" s="290"/>
      <c r="F45" s="290"/>
      <c r="G45" s="290"/>
      <c r="H45" s="290"/>
      <c r="I45" s="290"/>
      <c r="J45" s="290"/>
      <c r="K45" s="290"/>
      <c r="L45" s="290"/>
      <c r="M45" s="290"/>
      <c r="N45" s="290"/>
      <c r="O45" s="290"/>
      <c r="P45" s="290"/>
      <c r="Q45" s="290"/>
      <c r="R45" s="154"/>
    </row>
    <row r="46" spans="2:18" ht="30" customHeight="1" x14ac:dyDescent="0.25">
      <c r="B46" s="137" t="s">
        <v>47</v>
      </c>
      <c r="C46" s="69">
        <v>3149</v>
      </c>
      <c r="D46" s="69">
        <v>47649</v>
      </c>
      <c r="E46" s="69">
        <v>3808</v>
      </c>
      <c r="F46" s="69">
        <v>92274</v>
      </c>
      <c r="G46" s="69">
        <v>-25627</v>
      </c>
      <c r="H46" s="69">
        <v>5689</v>
      </c>
      <c r="I46" s="69">
        <v>-14</v>
      </c>
      <c r="J46" s="69">
        <v>21037</v>
      </c>
      <c r="K46" s="69">
        <v>0</v>
      </c>
      <c r="L46" s="69">
        <v>1363</v>
      </c>
      <c r="M46" s="69">
        <v>1203</v>
      </c>
      <c r="N46" s="69">
        <v>2156</v>
      </c>
      <c r="O46" s="69">
        <v>-140010</v>
      </c>
      <c r="P46" s="69">
        <v>14000</v>
      </c>
      <c r="Q46" s="141">
        <v>26679</v>
      </c>
      <c r="R46" s="153"/>
    </row>
    <row r="47" spans="2:18" ht="30" customHeight="1" x14ac:dyDescent="0.25">
      <c r="B47" s="137" t="s">
        <v>65</v>
      </c>
      <c r="C47" s="69">
        <v>6690</v>
      </c>
      <c r="D47" s="69">
        <v>8202</v>
      </c>
      <c r="E47" s="69">
        <v>0</v>
      </c>
      <c r="F47" s="69">
        <v>-75552</v>
      </c>
      <c r="G47" s="69">
        <v>6246</v>
      </c>
      <c r="H47" s="69">
        <v>33740</v>
      </c>
      <c r="I47" s="69">
        <v>0</v>
      </c>
      <c r="J47" s="69">
        <v>-47642</v>
      </c>
      <c r="K47" s="69">
        <v>0</v>
      </c>
      <c r="L47" s="69">
        <v>-1025</v>
      </c>
      <c r="M47" s="69">
        <v>0</v>
      </c>
      <c r="N47" s="69">
        <v>0</v>
      </c>
      <c r="O47" s="69">
        <v>40990</v>
      </c>
      <c r="P47" s="69">
        <v>-32016</v>
      </c>
      <c r="Q47" s="141">
        <v>-60368</v>
      </c>
      <c r="R47" s="153"/>
    </row>
    <row r="48" spans="2:18" ht="30" customHeight="1" x14ac:dyDescent="0.25">
      <c r="B48" s="7" t="s">
        <v>258</v>
      </c>
      <c r="C48" s="69">
        <v>91</v>
      </c>
      <c r="D48" s="69">
        <v>3565</v>
      </c>
      <c r="E48" s="69">
        <v>-953</v>
      </c>
      <c r="F48" s="69">
        <v>-6356</v>
      </c>
      <c r="G48" s="69">
        <v>1572</v>
      </c>
      <c r="H48" s="69">
        <v>6493</v>
      </c>
      <c r="I48" s="69">
        <v>2143</v>
      </c>
      <c r="J48" s="69">
        <v>2333</v>
      </c>
      <c r="K48" s="69">
        <v>-36</v>
      </c>
      <c r="L48" s="69">
        <v>-4093</v>
      </c>
      <c r="M48" s="69">
        <v>7632</v>
      </c>
      <c r="N48" s="69">
        <v>-3800</v>
      </c>
      <c r="O48" s="69">
        <v>3236</v>
      </c>
      <c r="P48" s="69">
        <v>10409</v>
      </c>
      <c r="Q48" s="141">
        <v>22237</v>
      </c>
      <c r="R48" s="153"/>
    </row>
    <row r="49" spans="2:19" ht="30" customHeight="1" x14ac:dyDescent="0.25">
      <c r="B49" s="137" t="s">
        <v>48</v>
      </c>
      <c r="C49" s="69">
        <v>-29925</v>
      </c>
      <c r="D49" s="69">
        <v>-312245</v>
      </c>
      <c r="E49" s="69">
        <v>-316810</v>
      </c>
      <c r="F49" s="69">
        <v>52136</v>
      </c>
      <c r="G49" s="69">
        <v>27312</v>
      </c>
      <c r="H49" s="69">
        <v>1977</v>
      </c>
      <c r="I49" s="69">
        <v>5144</v>
      </c>
      <c r="J49" s="69">
        <v>-119077</v>
      </c>
      <c r="K49" s="69">
        <v>0</v>
      </c>
      <c r="L49" s="69">
        <v>-9042</v>
      </c>
      <c r="M49" s="69">
        <v>109256</v>
      </c>
      <c r="N49" s="69">
        <v>1359</v>
      </c>
      <c r="O49" s="69">
        <v>332259</v>
      </c>
      <c r="P49" s="69">
        <v>-491932</v>
      </c>
      <c r="Q49" s="141">
        <v>-749588</v>
      </c>
      <c r="R49" s="153"/>
    </row>
    <row r="50" spans="2:19" ht="30" customHeight="1" x14ac:dyDescent="0.25">
      <c r="B50" s="137" t="s">
        <v>259</v>
      </c>
      <c r="C50" s="69">
        <v>-785</v>
      </c>
      <c r="D50" s="69">
        <v>4308</v>
      </c>
      <c r="E50" s="69">
        <v>1</v>
      </c>
      <c r="F50" s="69">
        <v>-11043</v>
      </c>
      <c r="G50" s="69">
        <v>-1425</v>
      </c>
      <c r="H50" s="69">
        <v>556</v>
      </c>
      <c r="I50" s="69">
        <v>3</v>
      </c>
      <c r="J50" s="69">
        <v>-1260</v>
      </c>
      <c r="K50" s="69">
        <v>0</v>
      </c>
      <c r="L50" s="69">
        <v>-245</v>
      </c>
      <c r="M50" s="69">
        <v>-301</v>
      </c>
      <c r="N50" s="69">
        <v>0</v>
      </c>
      <c r="O50" s="69">
        <v>0</v>
      </c>
      <c r="P50" s="69">
        <v>-6970</v>
      </c>
      <c r="Q50" s="141">
        <v>-17160</v>
      </c>
      <c r="R50" s="153"/>
    </row>
    <row r="51" spans="2:19" ht="30" customHeight="1" x14ac:dyDescent="0.25">
      <c r="B51" s="139" t="s">
        <v>45</v>
      </c>
      <c r="C51" s="140">
        <f>SUM(C46:C50)</f>
        <v>-20780</v>
      </c>
      <c r="D51" s="140">
        <f t="shared" ref="D51:Q51" si="1">SUM(D46:D50)</f>
        <v>-248521</v>
      </c>
      <c r="E51" s="140">
        <f t="shared" si="1"/>
        <v>-313954</v>
      </c>
      <c r="F51" s="140">
        <f t="shared" si="1"/>
        <v>51459</v>
      </c>
      <c r="G51" s="140">
        <f t="shared" si="1"/>
        <v>8078</v>
      </c>
      <c r="H51" s="140">
        <f t="shared" si="1"/>
        <v>48455</v>
      </c>
      <c r="I51" s="140">
        <f t="shared" si="1"/>
        <v>7276</v>
      </c>
      <c r="J51" s="140">
        <f t="shared" si="1"/>
        <v>-144609</v>
      </c>
      <c r="K51" s="140">
        <f t="shared" si="1"/>
        <v>-36</v>
      </c>
      <c r="L51" s="140">
        <f t="shared" si="1"/>
        <v>-13042</v>
      </c>
      <c r="M51" s="140">
        <f t="shared" si="1"/>
        <v>117790</v>
      </c>
      <c r="N51" s="140">
        <f t="shared" si="1"/>
        <v>-285</v>
      </c>
      <c r="O51" s="140">
        <f t="shared" si="1"/>
        <v>236475</v>
      </c>
      <c r="P51" s="140">
        <f t="shared" si="1"/>
        <v>-506509</v>
      </c>
      <c r="Q51" s="140">
        <f t="shared" si="1"/>
        <v>-778200</v>
      </c>
      <c r="R51" s="153"/>
    </row>
    <row r="52" spans="2:19" ht="20.25" customHeight="1" x14ac:dyDescent="0.3">
      <c r="B52" s="291" t="s">
        <v>50</v>
      </c>
      <c r="C52" s="291"/>
      <c r="D52" s="291"/>
      <c r="E52" s="291"/>
      <c r="F52" s="291"/>
      <c r="G52" s="291"/>
      <c r="H52" s="291"/>
      <c r="I52" s="291"/>
      <c r="J52" s="291"/>
      <c r="K52" s="291"/>
      <c r="L52" s="291"/>
      <c r="M52" s="291"/>
      <c r="N52" s="291"/>
      <c r="O52" s="291"/>
      <c r="P52" s="291"/>
      <c r="Q52" s="291"/>
      <c r="R52" s="155"/>
      <c r="S52" s="5"/>
    </row>
    <row r="54" spans="2:19" x14ac:dyDescent="0.25">
      <c r="C54" s="5"/>
      <c r="D54" s="5"/>
      <c r="E54" s="5"/>
      <c r="F54" s="5"/>
      <c r="G54" s="5"/>
      <c r="H54" s="5"/>
      <c r="I54" s="5"/>
      <c r="J54" s="5"/>
      <c r="K54" s="5"/>
      <c r="L54" s="5"/>
      <c r="M54" s="5"/>
      <c r="N54" s="5"/>
      <c r="O54" s="5"/>
      <c r="P54" s="5"/>
      <c r="Q54" s="5">
        <f>Q44+Q51</f>
        <v>-2039162</v>
      </c>
    </row>
    <row r="55" spans="2:19" x14ac:dyDescent="0.25">
      <c r="C55" s="179"/>
      <c r="D55" s="179"/>
      <c r="E55" s="179"/>
      <c r="F55" s="179"/>
      <c r="G55" s="179"/>
      <c r="H55" s="179"/>
      <c r="I55" s="179"/>
      <c r="J55" s="179"/>
      <c r="K55" s="179"/>
      <c r="L55" s="179"/>
      <c r="M55" s="179"/>
      <c r="N55" s="179"/>
      <c r="O55" s="179"/>
      <c r="P55" s="179"/>
      <c r="Q55" s="179"/>
    </row>
  </sheetData>
  <sheetProtection algorithmName="SHA-512" hashValue="Jw3o2fd8pXr7JG4PNdPw0uc8WSk0sjYvjDSnKn5erFRREoDlxcMa/w8t1TJ2IBHZkCLhVcVhnYHhXlg9bpOQVw==" saltValue="orLrm1N3tjQE2zkpsstCBQ==" spinCount="100000" sheet="1" objects="1" scenarios="1"/>
  <mergeCells count="4">
    <mergeCell ref="B4:Q4"/>
    <mergeCell ref="B6:Q6"/>
    <mergeCell ref="B45:Q45"/>
    <mergeCell ref="B52:Q52"/>
  </mergeCells>
  <pageMargins left="0.7" right="0.7" top="0.75" bottom="0.75" header="0.3" footer="0.3"/>
  <pageSetup paperSize="9" scale="3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92D050"/>
  </sheetPr>
  <dimension ref="B3:T58"/>
  <sheetViews>
    <sheetView topLeftCell="J34" workbookViewId="0">
      <selection activeCell="N49" sqref="N49"/>
    </sheetView>
  </sheetViews>
  <sheetFormatPr defaultColWidth="9.33203125" defaultRowHeight="13.8" x14ac:dyDescent="0.25"/>
  <cols>
    <col min="1" max="1" width="12.44140625" style="4" customWidth="1"/>
    <col min="2" max="2" width="51.33203125" style="4" customWidth="1"/>
    <col min="3" max="17" width="21.5546875" style="4" customWidth="1"/>
    <col min="18" max="19" width="6.33203125" style="4" bestFit="1" customWidth="1"/>
    <col min="20" max="20" width="14.5546875" style="4" bestFit="1" customWidth="1"/>
    <col min="21" max="16384" width="9.33203125" style="4"/>
  </cols>
  <sheetData>
    <row r="3" spans="2:18" ht="5.25" customHeight="1" x14ac:dyDescent="0.25"/>
    <row r="4" spans="2:18" ht="21" customHeight="1" x14ac:dyDescent="0.25">
      <c r="B4" s="288" t="s">
        <v>260</v>
      </c>
      <c r="C4" s="288"/>
      <c r="D4" s="288"/>
      <c r="E4" s="288"/>
      <c r="F4" s="288"/>
      <c r="G4" s="288"/>
      <c r="H4" s="288"/>
      <c r="I4" s="288"/>
      <c r="J4" s="288"/>
      <c r="K4" s="288"/>
      <c r="L4" s="288"/>
      <c r="M4" s="288"/>
      <c r="N4" s="288"/>
      <c r="O4" s="288"/>
      <c r="P4" s="288"/>
      <c r="Q4" s="288"/>
      <c r="R4" s="142"/>
    </row>
    <row r="5" spans="2:18" ht="28.5" customHeight="1" x14ac:dyDescent="0.25">
      <c r="B5" s="64" t="s">
        <v>0</v>
      </c>
      <c r="C5" s="66" t="s">
        <v>201</v>
      </c>
      <c r="D5" s="66" t="s">
        <v>202</v>
      </c>
      <c r="E5" s="66" t="s">
        <v>203</v>
      </c>
      <c r="F5" s="66" t="s">
        <v>204</v>
      </c>
      <c r="G5" s="66" t="s">
        <v>205</v>
      </c>
      <c r="H5" s="66" t="s">
        <v>206</v>
      </c>
      <c r="I5" s="66" t="s">
        <v>207</v>
      </c>
      <c r="J5" s="66" t="s">
        <v>208</v>
      </c>
      <c r="K5" s="66" t="s">
        <v>209</v>
      </c>
      <c r="L5" s="66" t="s">
        <v>210</v>
      </c>
      <c r="M5" s="66" t="s">
        <v>211</v>
      </c>
      <c r="N5" s="66" t="s">
        <v>212</v>
      </c>
      <c r="O5" s="66" t="s">
        <v>213</v>
      </c>
      <c r="P5" s="66" t="s">
        <v>214</v>
      </c>
      <c r="Q5" s="66" t="s">
        <v>215</v>
      </c>
      <c r="R5" s="152"/>
    </row>
    <row r="6" spans="2:18" ht="21" customHeight="1" x14ac:dyDescent="0.25">
      <c r="B6" s="289" t="s">
        <v>16</v>
      </c>
      <c r="C6" s="289"/>
      <c r="D6" s="289"/>
      <c r="E6" s="289"/>
      <c r="F6" s="289"/>
      <c r="G6" s="289"/>
      <c r="H6" s="289"/>
      <c r="I6" s="289"/>
      <c r="J6" s="289"/>
      <c r="K6" s="289"/>
      <c r="L6" s="289"/>
      <c r="M6" s="289"/>
      <c r="N6" s="289"/>
      <c r="O6" s="289"/>
      <c r="P6" s="289"/>
      <c r="Q6" s="289"/>
      <c r="R6" s="152"/>
    </row>
    <row r="7" spans="2:18" ht="18.75" customHeight="1" x14ac:dyDescent="0.25">
      <c r="B7" s="137" t="s">
        <v>17</v>
      </c>
      <c r="C7" s="69">
        <v>0</v>
      </c>
      <c r="D7" s="69">
        <v>179</v>
      </c>
      <c r="E7" s="69">
        <v>886</v>
      </c>
      <c r="F7" s="69">
        <v>6037</v>
      </c>
      <c r="G7" s="69">
        <v>3024</v>
      </c>
      <c r="H7" s="69">
        <v>75</v>
      </c>
      <c r="I7" s="69">
        <v>0</v>
      </c>
      <c r="J7" s="69">
        <v>0</v>
      </c>
      <c r="K7" s="69">
        <v>0</v>
      </c>
      <c r="L7" s="69">
        <v>16224</v>
      </c>
      <c r="M7" s="69">
        <v>1914</v>
      </c>
      <c r="N7" s="69">
        <v>65764</v>
      </c>
      <c r="O7" s="69">
        <v>3104938</v>
      </c>
      <c r="P7" s="69">
        <v>7421</v>
      </c>
      <c r="Q7" s="141">
        <v>3206461</v>
      </c>
      <c r="R7" s="153"/>
    </row>
    <row r="8" spans="2:18" ht="21" customHeight="1" x14ac:dyDescent="0.25">
      <c r="B8" s="137" t="s">
        <v>18</v>
      </c>
      <c r="C8" s="69">
        <v>0</v>
      </c>
      <c r="D8" s="69">
        <v>7868</v>
      </c>
      <c r="E8" s="69">
        <v>1096</v>
      </c>
      <c r="F8" s="69">
        <v>148544</v>
      </c>
      <c r="G8" s="69">
        <v>6924</v>
      </c>
      <c r="H8" s="69">
        <v>-438</v>
      </c>
      <c r="I8" s="69">
        <v>309475</v>
      </c>
      <c r="J8" s="69">
        <v>252172</v>
      </c>
      <c r="K8" s="69">
        <v>0</v>
      </c>
      <c r="L8" s="69">
        <v>43882</v>
      </c>
      <c r="M8" s="69">
        <v>8570</v>
      </c>
      <c r="N8" s="69">
        <v>41898</v>
      </c>
      <c r="O8" s="69">
        <v>0</v>
      </c>
      <c r="P8" s="69">
        <v>45377</v>
      </c>
      <c r="Q8" s="141">
        <v>865369</v>
      </c>
      <c r="R8" s="153"/>
    </row>
    <row r="9" spans="2:18" ht="21" customHeight="1" x14ac:dyDescent="0.25">
      <c r="B9" s="137" t="s">
        <v>19</v>
      </c>
      <c r="C9" s="69">
        <v>10201</v>
      </c>
      <c r="D9" s="69">
        <v>40054</v>
      </c>
      <c r="E9" s="69">
        <v>50292</v>
      </c>
      <c r="F9" s="69">
        <v>422579</v>
      </c>
      <c r="G9" s="69">
        <v>608808</v>
      </c>
      <c r="H9" s="69">
        <v>22616</v>
      </c>
      <c r="I9" s="69">
        <v>509613</v>
      </c>
      <c r="J9" s="69">
        <v>95020</v>
      </c>
      <c r="K9" s="69">
        <v>0</v>
      </c>
      <c r="L9" s="69">
        <v>232878</v>
      </c>
      <c r="M9" s="69">
        <v>267356</v>
      </c>
      <c r="N9" s="69">
        <v>2760</v>
      </c>
      <c r="O9" s="69">
        <v>0</v>
      </c>
      <c r="P9" s="69">
        <v>0</v>
      </c>
      <c r="Q9" s="141">
        <v>2262177</v>
      </c>
      <c r="R9" s="153"/>
    </row>
    <row r="10" spans="2:18" ht="21" customHeight="1" x14ac:dyDescent="0.25">
      <c r="B10" s="137" t="s">
        <v>145</v>
      </c>
      <c r="C10" s="69">
        <v>1835</v>
      </c>
      <c r="D10" s="69">
        <v>19361</v>
      </c>
      <c r="E10" s="69">
        <v>15389</v>
      </c>
      <c r="F10" s="69">
        <v>78267</v>
      </c>
      <c r="G10" s="69">
        <v>60267</v>
      </c>
      <c r="H10" s="69">
        <v>39960</v>
      </c>
      <c r="I10" s="69">
        <v>93217</v>
      </c>
      <c r="J10" s="69">
        <v>75280</v>
      </c>
      <c r="K10" s="69">
        <v>0</v>
      </c>
      <c r="L10" s="69">
        <v>1913</v>
      </c>
      <c r="M10" s="69">
        <v>19374</v>
      </c>
      <c r="N10" s="69">
        <v>41329</v>
      </c>
      <c r="O10" s="69">
        <v>59377</v>
      </c>
      <c r="P10" s="69">
        <v>14487</v>
      </c>
      <c r="Q10" s="141">
        <v>520055</v>
      </c>
      <c r="R10" s="153"/>
    </row>
    <row r="11" spans="2:18" ht="21" customHeight="1" x14ac:dyDescent="0.25">
      <c r="B11" s="137" t="s">
        <v>20</v>
      </c>
      <c r="C11" s="69">
        <v>509</v>
      </c>
      <c r="D11" s="69">
        <v>97166</v>
      </c>
      <c r="E11" s="69">
        <v>45172</v>
      </c>
      <c r="F11" s="69">
        <v>496714</v>
      </c>
      <c r="G11" s="69">
        <v>102419</v>
      </c>
      <c r="H11" s="69">
        <v>101776</v>
      </c>
      <c r="I11" s="69">
        <v>760507</v>
      </c>
      <c r="J11" s="69">
        <v>825776</v>
      </c>
      <c r="K11" s="69">
        <v>0</v>
      </c>
      <c r="L11" s="69">
        <v>103176</v>
      </c>
      <c r="M11" s="69">
        <v>140326</v>
      </c>
      <c r="N11" s="69">
        <v>311037</v>
      </c>
      <c r="O11" s="69">
        <v>2106876</v>
      </c>
      <c r="P11" s="69">
        <v>235632</v>
      </c>
      <c r="Q11" s="141">
        <v>5327086</v>
      </c>
      <c r="R11" s="153"/>
    </row>
    <row r="12" spans="2:18" ht="21" customHeight="1" x14ac:dyDescent="0.25">
      <c r="B12" s="137" t="s">
        <v>139</v>
      </c>
      <c r="C12" s="69">
        <v>0</v>
      </c>
      <c r="D12" s="69">
        <v>271374</v>
      </c>
      <c r="E12" s="69">
        <v>71086</v>
      </c>
      <c r="F12" s="69">
        <v>294426</v>
      </c>
      <c r="G12" s="69">
        <v>80637</v>
      </c>
      <c r="H12" s="69">
        <v>185958</v>
      </c>
      <c r="I12" s="69">
        <v>798606</v>
      </c>
      <c r="J12" s="69">
        <v>653999</v>
      </c>
      <c r="K12" s="69">
        <v>0</v>
      </c>
      <c r="L12" s="69">
        <v>468307</v>
      </c>
      <c r="M12" s="69">
        <v>155589</v>
      </c>
      <c r="N12" s="69">
        <v>136608</v>
      </c>
      <c r="O12" s="69">
        <v>1192142</v>
      </c>
      <c r="P12" s="69">
        <v>357423</v>
      </c>
      <c r="Q12" s="141">
        <v>4666155</v>
      </c>
      <c r="R12" s="153"/>
    </row>
    <row r="13" spans="2:18" ht="21" customHeight="1" x14ac:dyDescent="0.25">
      <c r="B13" s="137" t="s">
        <v>21</v>
      </c>
      <c r="C13" s="69">
        <v>0</v>
      </c>
      <c r="D13" s="69">
        <v>289067</v>
      </c>
      <c r="E13" s="69">
        <v>51332</v>
      </c>
      <c r="F13" s="69">
        <v>241164</v>
      </c>
      <c r="G13" s="69">
        <v>36171</v>
      </c>
      <c r="H13" s="69">
        <v>35396</v>
      </c>
      <c r="I13" s="69">
        <v>1117444</v>
      </c>
      <c r="J13" s="69">
        <v>1161578</v>
      </c>
      <c r="K13" s="69">
        <v>0</v>
      </c>
      <c r="L13" s="69">
        <v>191903</v>
      </c>
      <c r="M13" s="69">
        <v>378423</v>
      </c>
      <c r="N13" s="69">
        <v>220711</v>
      </c>
      <c r="O13" s="69">
        <v>2153669</v>
      </c>
      <c r="P13" s="69">
        <v>88602</v>
      </c>
      <c r="Q13" s="141">
        <v>5965459</v>
      </c>
      <c r="R13" s="153"/>
    </row>
    <row r="14" spans="2:18" ht="21" customHeight="1" x14ac:dyDescent="0.25">
      <c r="B14" s="137" t="s">
        <v>22</v>
      </c>
      <c r="C14" s="69">
        <v>0</v>
      </c>
      <c r="D14" s="69">
        <v>10967</v>
      </c>
      <c r="E14" s="69">
        <v>3453</v>
      </c>
      <c r="F14" s="69">
        <v>18879</v>
      </c>
      <c r="G14" s="69">
        <v>2310</v>
      </c>
      <c r="H14" s="69">
        <v>8218</v>
      </c>
      <c r="I14" s="69">
        <v>74190</v>
      </c>
      <c r="J14" s="69">
        <v>46761</v>
      </c>
      <c r="K14" s="69">
        <v>0</v>
      </c>
      <c r="L14" s="69">
        <v>2231</v>
      </c>
      <c r="M14" s="69">
        <v>22362</v>
      </c>
      <c r="N14" s="69">
        <v>2598</v>
      </c>
      <c r="O14" s="69">
        <v>0</v>
      </c>
      <c r="P14" s="69">
        <v>4421</v>
      </c>
      <c r="Q14" s="141">
        <v>196389</v>
      </c>
      <c r="R14" s="153"/>
    </row>
    <row r="15" spans="2:18" ht="21" customHeight="1" x14ac:dyDescent="0.25">
      <c r="B15" s="137" t="s">
        <v>23</v>
      </c>
      <c r="C15" s="69">
        <v>0</v>
      </c>
      <c r="D15" s="69">
        <v>0</v>
      </c>
      <c r="E15" s="69">
        <v>0</v>
      </c>
      <c r="F15" s="69">
        <v>0</v>
      </c>
      <c r="G15" s="69">
        <v>0</v>
      </c>
      <c r="H15" s="69">
        <v>0</v>
      </c>
      <c r="I15" s="69">
        <v>88825</v>
      </c>
      <c r="J15" s="69">
        <v>30181</v>
      </c>
      <c r="K15" s="69">
        <v>1452033</v>
      </c>
      <c r="L15" s="69">
        <v>0</v>
      </c>
      <c r="M15" s="69">
        <v>0</v>
      </c>
      <c r="N15" s="69">
        <v>0</v>
      </c>
      <c r="O15" s="69">
        <v>0</v>
      </c>
      <c r="P15" s="69">
        <v>0</v>
      </c>
      <c r="Q15" s="141">
        <v>1571039</v>
      </c>
      <c r="R15" s="153"/>
    </row>
    <row r="16" spans="2:18" ht="21" customHeight="1" x14ac:dyDescent="0.25">
      <c r="B16" s="137" t="s">
        <v>24</v>
      </c>
      <c r="C16" s="69">
        <v>0</v>
      </c>
      <c r="D16" s="69">
        <v>41319</v>
      </c>
      <c r="E16" s="69">
        <v>14018</v>
      </c>
      <c r="F16" s="69">
        <v>117276</v>
      </c>
      <c r="G16" s="69">
        <v>18566</v>
      </c>
      <c r="H16" s="69">
        <v>44222</v>
      </c>
      <c r="I16" s="69">
        <v>426762</v>
      </c>
      <c r="J16" s="69">
        <v>348215</v>
      </c>
      <c r="K16" s="69">
        <v>26667</v>
      </c>
      <c r="L16" s="69">
        <v>9670</v>
      </c>
      <c r="M16" s="69">
        <v>72587</v>
      </c>
      <c r="N16" s="69">
        <v>109078</v>
      </c>
      <c r="O16" s="69">
        <v>0</v>
      </c>
      <c r="P16" s="69">
        <v>24854</v>
      </c>
      <c r="Q16" s="141">
        <v>1253233</v>
      </c>
      <c r="R16" s="153"/>
    </row>
    <row r="17" spans="2:18" ht="21" customHeight="1" x14ac:dyDescent="0.25">
      <c r="B17" s="137" t="s">
        <v>25</v>
      </c>
      <c r="C17" s="69">
        <v>0</v>
      </c>
      <c r="D17" s="69">
        <v>46165</v>
      </c>
      <c r="E17" s="69">
        <v>17017</v>
      </c>
      <c r="F17" s="69">
        <v>137437</v>
      </c>
      <c r="G17" s="69">
        <v>13488</v>
      </c>
      <c r="H17" s="69">
        <v>39050</v>
      </c>
      <c r="I17" s="69">
        <v>319677</v>
      </c>
      <c r="J17" s="69">
        <v>341112</v>
      </c>
      <c r="K17" s="69">
        <v>0</v>
      </c>
      <c r="L17" s="69">
        <v>55497</v>
      </c>
      <c r="M17" s="69">
        <v>44886</v>
      </c>
      <c r="N17" s="69">
        <v>53790</v>
      </c>
      <c r="O17" s="69">
        <v>975021</v>
      </c>
      <c r="P17" s="69">
        <v>30740</v>
      </c>
      <c r="Q17" s="141">
        <v>2073880</v>
      </c>
      <c r="R17" s="153"/>
    </row>
    <row r="18" spans="2:18" ht="21" customHeight="1" x14ac:dyDescent="0.25">
      <c r="B18" s="137" t="s">
        <v>26</v>
      </c>
      <c r="C18" s="69">
        <v>104725</v>
      </c>
      <c r="D18" s="69">
        <v>210511</v>
      </c>
      <c r="E18" s="69">
        <v>70181</v>
      </c>
      <c r="F18" s="69">
        <v>645309</v>
      </c>
      <c r="G18" s="69">
        <v>57298</v>
      </c>
      <c r="H18" s="69">
        <v>136910</v>
      </c>
      <c r="I18" s="69">
        <v>442721</v>
      </c>
      <c r="J18" s="69">
        <v>394198</v>
      </c>
      <c r="K18" s="69">
        <v>69173</v>
      </c>
      <c r="L18" s="69">
        <v>56555</v>
      </c>
      <c r="M18" s="69">
        <v>227822</v>
      </c>
      <c r="N18" s="69">
        <v>340021</v>
      </c>
      <c r="O18" s="69">
        <v>987828</v>
      </c>
      <c r="P18" s="69">
        <v>74504</v>
      </c>
      <c r="Q18" s="141">
        <v>3817756</v>
      </c>
      <c r="R18" s="153"/>
    </row>
    <row r="19" spans="2:18" ht="21" customHeight="1" x14ac:dyDescent="0.25">
      <c r="B19" s="137" t="s">
        <v>27</v>
      </c>
      <c r="C19" s="69">
        <v>0</v>
      </c>
      <c r="D19" s="69">
        <v>82438</v>
      </c>
      <c r="E19" s="69">
        <v>31603</v>
      </c>
      <c r="F19" s="69">
        <v>209539</v>
      </c>
      <c r="G19" s="69">
        <v>33240</v>
      </c>
      <c r="H19" s="69">
        <v>96939</v>
      </c>
      <c r="I19" s="69">
        <v>678619</v>
      </c>
      <c r="J19" s="69">
        <v>777094</v>
      </c>
      <c r="K19" s="69">
        <v>0</v>
      </c>
      <c r="L19" s="69">
        <v>8045</v>
      </c>
      <c r="M19" s="69">
        <v>133888</v>
      </c>
      <c r="N19" s="69">
        <v>197060</v>
      </c>
      <c r="O19" s="69">
        <v>0</v>
      </c>
      <c r="P19" s="69">
        <v>85835</v>
      </c>
      <c r="Q19" s="141">
        <v>2334299</v>
      </c>
      <c r="R19" s="153"/>
    </row>
    <row r="20" spans="2:18" ht="21" customHeight="1" x14ac:dyDescent="0.25">
      <c r="B20" s="137" t="s">
        <v>28</v>
      </c>
      <c r="C20" s="69">
        <v>18074</v>
      </c>
      <c r="D20" s="69">
        <v>71450</v>
      </c>
      <c r="E20" s="69">
        <v>100929</v>
      </c>
      <c r="F20" s="69">
        <v>293821</v>
      </c>
      <c r="G20" s="69">
        <v>132785</v>
      </c>
      <c r="H20" s="69">
        <v>25240</v>
      </c>
      <c r="I20" s="69">
        <v>424492</v>
      </c>
      <c r="J20" s="69">
        <v>326547</v>
      </c>
      <c r="K20" s="69">
        <v>27183</v>
      </c>
      <c r="L20" s="69">
        <v>130767</v>
      </c>
      <c r="M20" s="69">
        <v>81064</v>
      </c>
      <c r="N20" s="69">
        <v>194479</v>
      </c>
      <c r="O20" s="69">
        <v>955917</v>
      </c>
      <c r="P20" s="69">
        <v>133175</v>
      </c>
      <c r="Q20" s="141">
        <v>2915920</v>
      </c>
      <c r="R20" s="153"/>
    </row>
    <row r="21" spans="2:18" ht="21" customHeight="1" x14ac:dyDescent="0.25">
      <c r="B21" s="137" t="s">
        <v>29</v>
      </c>
      <c r="C21" s="69">
        <v>632891</v>
      </c>
      <c r="D21" s="69">
        <v>124374</v>
      </c>
      <c r="E21" s="69">
        <v>68422</v>
      </c>
      <c r="F21" s="69">
        <v>513520</v>
      </c>
      <c r="G21" s="69">
        <v>108444</v>
      </c>
      <c r="H21" s="69">
        <v>85573</v>
      </c>
      <c r="I21" s="69">
        <v>651167</v>
      </c>
      <c r="J21" s="69">
        <v>326819</v>
      </c>
      <c r="K21" s="69">
        <v>0</v>
      </c>
      <c r="L21" s="69">
        <v>139709</v>
      </c>
      <c r="M21" s="69">
        <v>158220</v>
      </c>
      <c r="N21" s="69">
        <v>274798</v>
      </c>
      <c r="O21" s="69">
        <v>82666</v>
      </c>
      <c r="P21" s="69">
        <v>60900</v>
      </c>
      <c r="Q21" s="141">
        <v>3227504</v>
      </c>
      <c r="R21" s="153"/>
    </row>
    <row r="22" spans="2:18" ht="21" customHeight="1" x14ac:dyDescent="0.25">
      <c r="B22" s="137" t="s">
        <v>30</v>
      </c>
      <c r="C22" s="69">
        <v>0</v>
      </c>
      <c r="D22" s="69">
        <v>20829</v>
      </c>
      <c r="E22" s="69">
        <v>21729</v>
      </c>
      <c r="F22" s="69">
        <v>74369</v>
      </c>
      <c r="G22" s="69">
        <v>6002</v>
      </c>
      <c r="H22" s="69">
        <v>49053</v>
      </c>
      <c r="I22" s="69">
        <v>190478</v>
      </c>
      <c r="J22" s="69">
        <v>137442</v>
      </c>
      <c r="K22" s="69">
        <v>0</v>
      </c>
      <c r="L22" s="69">
        <v>12477</v>
      </c>
      <c r="M22" s="69">
        <v>36556</v>
      </c>
      <c r="N22" s="69">
        <v>95185</v>
      </c>
      <c r="O22" s="69">
        <v>0</v>
      </c>
      <c r="P22" s="69">
        <v>31159</v>
      </c>
      <c r="Q22" s="141">
        <v>675279</v>
      </c>
      <c r="R22" s="153"/>
    </row>
    <row r="23" spans="2:18" ht="21" customHeight="1" x14ac:dyDescent="0.25">
      <c r="B23" s="137" t="s">
        <v>31</v>
      </c>
      <c r="C23" s="69">
        <v>0</v>
      </c>
      <c r="D23" s="69">
        <v>0</v>
      </c>
      <c r="E23" s="69">
        <v>0</v>
      </c>
      <c r="F23" s="69">
        <v>0</v>
      </c>
      <c r="G23" s="69">
        <v>0</v>
      </c>
      <c r="H23" s="69">
        <v>0</v>
      </c>
      <c r="I23" s="69">
        <v>0</v>
      </c>
      <c r="J23" s="69">
        <v>0</v>
      </c>
      <c r="K23" s="69">
        <v>0</v>
      </c>
      <c r="L23" s="69">
        <v>0</v>
      </c>
      <c r="M23" s="69">
        <v>0</v>
      </c>
      <c r="N23" s="69">
        <v>0</v>
      </c>
      <c r="O23" s="69">
        <v>0</v>
      </c>
      <c r="P23" s="69">
        <v>0</v>
      </c>
      <c r="Q23" s="141">
        <v>0</v>
      </c>
      <c r="R23" s="153"/>
    </row>
    <row r="24" spans="2:18" ht="21" customHeight="1" x14ac:dyDescent="0.25">
      <c r="B24" s="137" t="s">
        <v>32</v>
      </c>
      <c r="C24" s="69">
        <v>4933</v>
      </c>
      <c r="D24" s="69">
        <v>57489</v>
      </c>
      <c r="E24" s="69">
        <v>23069</v>
      </c>
      <c r="F24" s="69">
        <v>428473</v>
      </c>
      <c r="G24" s="69">
        <v>209657</v>
      </c>
      <c r="H24" s="69">
        <v>131958</v>
      </c>
      <c r="I24" s="69">
        <v>612898</v>
      </c>
      <c r="J24" s="69">
        <v>380064</v>
      </c>
      <c r="K24" s="69">
        <v>0</v>
      </c>
      <c r="L24" s="69">
        <v>217392</v>
      </c>
      <c r="M24" s="69">
        <v>27943</v>
      </c>
      <c r="N24" s="69">
        <v>129779</v>
      </c>
      <c r="O24" s="69">
        <v>4702644</v>
      </c>
      <c r="P24" s="69">
        <v>119345</v>
      </c>
      <c r="Q24" s="141">
        <v>7045644</v>
      </c>
      <c r="R24" s="153"/>
    </row>
    <row r="25" spans="2:18" ht="21" customHeight="1" x14ac:dyDescent="0.25">
      <c r="B25" s="137" t="s">
        <v>33</v>
      </c>
      <c r="C25" s="69">
        <v>0</v>
      </c>
      <c r="D25" s="69">
        <v>75751</v>
      </c>
      <c r="E25" s="69">
        <v>34128</v>
      </c>
      <c r="F25" s="69">
        <v>380619</v>
      </c>
      <c r="G25" s="69">
        <v>43107</v>
      </c>
      <c r="H25" s="69">
        <v>141455</v>
      </c>
      <c r="I25" s="69">
        <v>204334</v>
      </c>
      <c r="J25" s="69">
        <v>374273</v>
      </c>
      <c r="K25" s="69">
        <v>0</v>
      </c>
      <c r="L25" s="69">
        <v>30841</v>
      </c>
      <c r="M25" s="69">
        <v>151695</v>
      </c>
      <c r="N25" s="69">
        <v>270466</v>
      </c>
      <c r="O25" s="69">
        <v>70789</v>
      </c>
      <c r="P25" s="69">
        <v>9168</v>
      </c>
      <c r="Q25" s="141">
        <v>1786626</v>
      </c>
      <c r="R25" s="153"/>
    </row>
    <row r="26" spans="2:18" ht="21" customHeight="1" x14ac:dyDescent="0.25">
      <c r="B26" s="137" t="s">
        <v>34</v>
      </c>
      <c r="C26" s="69">
        <v>0</v>
      </c>
      <c r="D26" s="69">
        <v>40258</v>
      </c>
      <c r="E26" s="69">
        <v>7675</v>
      </c>
      <c r="F26" s="69">
        <v>53457</v>
      </c>
      <c r="G26" s="69">
        <v>10269</v>
      </c>
      <c r="H26" s="69">
        <v>4787</v>
      </c>
      <c r="I26" s="69">
        <v>259260</v>
      </c>
      <c r="J26" s="69">
        <v>180543</v>
      </c>
      <c r="K26" s="69">
        <v>16307</v>
      </c>
      <c r="L26" s="69">
        <v>3164</v>
      </c>
      <c r="M26" s="69">
        <v>38134</v>
      </c>
      <c r="N26" s="69">
        <v>30703</v>
      </c>
      <c r="O26" s="69">
        <v>0</v>
      </c>
      <c r="P26" s="69">
        <v>88832</v>
      </c>
      <c r="Q26" s="141">
        <v>733390</v>
      </c>
      <c r="R26" s="153"/>
    </row>
    <row r="27" spans="2:18" ht="21" customHeight="1" x14ac:dyDescent="0.25">
      <c r="B27" s="137" t="s">
        <v>35</v>
      </c>
      <c r="C27" s="69">
        <v>0</v>
      </c>
      <c r="D27" s="69">
        <v>30211</v>
      </c>
      <c r="E27" s="69">
        <v>7939</v>
      </c>
      <c r="F27" s="69">
        <v>31662</v>
      </c>
      <c r="G27" s="69">
        <v>59155</v>
      </c>
      <c r="H27" s="69">
        <v>34255</v>
      </c>
      <c r="I27" s="69">
        <v>290022</v>
      </c>
      <c r="J27" s="69">
        <v>434948</v>
      </c>
      <c r="K27" s="69">
        <v>51071</v>
      </c>
      <c r="L27" s="69">
        <v>15502</v>
      </c>
      <c r="M27" s="69">
        <v>11587</v>
      </c>
      <c r="N27" s="69">
        <v>38293</v>
      </c>
      <c r="O27" s="69">
        <v>1040027</v>
      </c>
      <c r="P27" s="69">
        <v>68001</v>
      </c>
      <c r="Q27" s="141">
        <v>2112673</v>
      </c>
      <c r="R27" s="153"/>
    </row>
    <row r="28" spans="2:18" ht="21" customHeight="1" x14ac:dyDescent="0.25">
      <c r="B28" s="137" t="s">
        <v>36</v>
      </c>
      <c r="C28" s="69">
        <v>23011</v>
      </c>
      <c r="D28" s="69">
        <v>130464</v>
      </c>
      <c r="E28" s="69">
        <v>41602</v>
      </c>
      <c r="F28" s="69">
        <v>295610</v>
      </c>
      <c r="G28" s="69">
        <v>20331</v>
      </c>
      <c r="H28" s="69">
        <v>93166</v>
      </c>
      <c r="I28" s="69">
        <v>273088</v>
      </c>
      <c r="J28" s="69">
        <v>232889</v>
      </c>
      <c r="K28" s="69">
        <v>0</v>
      </c>
      <c r="L28" s="69">
        <v>23161</v>
      </c>
      <c r="M28" s="69">
        <v>60319</v>
      </c>
      <c r="N28" s="69">
        <v>246343</v>
      </c>
      <c r="O28" s="69">
        <v>0</v>
      </c>
      <c r="P28" s="69">
        <v>115498</v>
      </c>
      <c r="Q28" s="141">
        <v>1555485</v>
      </c>
      <c r="R28" s="153"/>
    </row>
    <row r="29" spans="2:18" ht="21" customHeight="1" x14ac:dyDescent="0.25">
      <c r="B29" s="137" t="s">
        <v>199</v>
      </c>
      <c r="C29" s="69">
        <v>0</v>
      </c>
      <c r="D29" s="69">
        <v>17728</v>
      </c>
      <c r="E29" s="69">
        <v>8015</v>
      </c>
      <c r="F29" s="69">
        <v>22941</v>
      </c>
      <c r="G29" s="69">
        <v>5076</v>
      </c>
      <c r="H29" s="69">
        <v>14593</v>
      </c>
      <c r="I29" s="69">
        <v>195960</v>
      </c>
      <c r="J29" s="69">
        <v>123584</v>
      </c>
      <c r="K29" s="69">
        <v>0</v>
      </c>
      <c r="L29" s="69">
        <v>24647</v>
      </c>
      <c r="M29" s="69">
        <v>18047</v>
      </c>
      <c r="N29" s="69">
        <v>55116</v>
      </c>
      <c r="O29" s="69">
        <v>0</v>
      </c>
      <c r="P29" s="69">
        <v>19400</v>
      </c>
      <c r="Q29" s="141">
        <v>505108</v>
      </c>
      <c r="R29" s="153"/>
    </row>
    <row r="30" spans="2:18" ht="21" customHeight="1" x14ac:dyDescent="0.25">
      <c r="B30" s="137" t="s">
        <v>200</v>
      </c>
      <c r="C30" s="69">
        <v>94465</v>
      </c>
      <c r="D30" s="69">
        <v>19583</v>
      </c>
      <c r="E30" s="69">
        <v>4115</v>
      </c>
      <c r="F30" s="69">
        <v>29927</v>
      </c>
      <c r="G30" s="69">
        <v>5008</v>
      </c>
      <c r="H30" s="69">
        <v>13650</v>
      </c>
      <c r="I30" s="69">
        <v>89656</v>
      </c>
      <c r="J30" s="69">
        <v>62193</v>
      </c>
      <c r="K30" s="69">
        <v>0</v>
      </c>
      <c r="L30" s="69">
        <v>4149</v>
      </c>
      <c r="M30" s="69">
        <v>5515</v>
      </c>
      <c r="N30" s="69">
        <v>15072</v>
      </c>
      <c r="O30" s="69">
        <v>0</v>
      </c>
      <c r="P30" s="69">
        <v>16790</v>
      </c>
      <c r="Q30" s="141">
        <v>360122</v>
      </c>
      <c r="R30" s="153"/>
    </row>
    <row r="31" spans="2:18" ht="21" customHeight="1" x14ac:dyDescent="0.25">
      <c r="B31" s="137" t="s">
        <v>37</v>
      </c>
      <c r="C31" s="69">
        <v>0</v>
      </c>
      <c r="D31" s="69">
        <v>76573</v>
      </c>
      <c r="E31" s="69">
        <v>39711</v>
      </c>
      <c r="F31" s="69">
        <v>232629</v>
      </c>
      <c r="G31" s="69">
        <v>7969</v>
      </c>
      <c r="H31" s="69">
        <v>94896</v>
      </c>
      <c r="I31" s="69">
        <v>434061</v>
      </c>
      <c r="J31" s="69">
        <v>473900</v>
      </c>
      <c r="K31" s="69">
        <v>0</v>
      </c>
      <c r="L31" s="69">
        <v>30664</v>
      </c>
      <c r="M31" s="69">
        <v>78020</v>
      </c>
      <c r="N31" s="69">
        <v>200613</v>
      </c>
      <c r="O31" s="69">
        <v>0</v>
      </c>
      <c r="P31" s="69">
        <v>21666</v>
      </c>
      <c r="Q31" s="141">
        <v>1690701</v>
      </c>
      <c r="R31" s="153"/>
    </row>
    <row r="32" spans="2:18" ht="21" customHeight="1" x14ac:dyDescent="0.25">
      <c r="B32" s="137" t="s">
        <v>141</v>
      </c>
      <c r="C32" s="69">
        <v>0</v>
      </c>
      <c r="D32" s="69">
        <v>7426</v>
      </c>
      <c r="E32" s="69">
        <v>8275</v>
      </c>
      <c r="F32" s="69">
        <v>77048</v>
      </c>
      <c r="G32" s="69">
        <v>10472</v>
      </c>
      <c r="H32" s="69">
        <v>1899</v>
      </c>
      <c r="I32" s="69">
        <v>204789</v>
      </c>
      <c r="J32" s="69">
        <v>193260</v>
      </c>
      <c r="K32" s="69">
        <v>0</v>
      </c>
      <c r="L32" s="69">
        <v>42939</v>
      </c>
      <c r="M32" s="69">
        <v>25063</v>
      </c>
      <c r="N32" s="69">
        <v>46369</v>
      </c>
      <c r="O32" s="69">
        <v>263311</v>
      </c>
      <c r="P32" s="69">
        <v>1895</v>
      </c>
      <c r="Q32" s="141">
        <v>882747</v>
      </c>
      <c r="R32" s="153"/>
    </row>
    <row r="33" spans="2:20" ht="21" customHeight="1" x14ac:dyDescent="0.25">
      <c r="B33" s="137" t="s">
        <v>218</v>
      </c>
      <c r="C33" s="69">
        <v>0</v>
      </c>
      <c r="D33" s="69">
        <v>7103</v>
      </c>
      <c r="E33" s="69">
        <v>8448</v>
      </c>
      <c r="F33" s="69">
        <v>19051</v>
      </c>
      <c r="G33" s="69">
        <v>23397</v>
      </c>
      <c r="H33" s="69">
        <v>13620</v>
      </c>
      <c r="I33" s="69">
        <v>161812</v>
      </c>
      <c r="J33" s="69">
        <v>71914</v>
      </c>
      <c r="K33" s="69">
        <v>0</v>
      </c>
      <c r="L33" s="69">
        <v>19759</v>
      </c>
      <c r="M33" s="69">
        <v>11607</v>
      </c>
      <c r="N33" s="69">
        <v>15684</v>
      </c>
      <c r="O33" s="69">
        <v>0</v>
      </c>
      <c r="P33" s="69">
        <v>54016</v>
      </c>
      <c r="Q33" s="141">
        <v>406410</v>
      </c>
      <c r="R33" s="153"/>
    </row>
    <row r="34" spans="2:20" ht="21" customHeight="1" x14ac:dyDescent="0.25">
      <c r="B34" s="137" t="s">
        <v>142</v>
      </c>
      <c r="C34" s="69">
        <v>0</v>
      </c>
      <c r="D34" s="69">
        <v>4199</v>
      </c>
      <c r="E34" s="69">
        <v>2459</v>
      </c>
      <c r="F34" s="69">
        <v>25926</v>
      </c>
      <c r="G34" s="69">
        <v>21794</v>
      </c>
      <c r="H34" s="69">
        <v>14692</v>
      </c>
      <c r="I34" s="69">
        <v>212681</v>
      </c>
      <c r="J34" s="69">
        <v>176809</v>
      </c>
      <c r="K34" s="69">
        <v>56757</v>
      </c>
      <c r="L34" s="69">
        <v>52114</v>
      </c>
      <c r="M34" s="69">
        <v>6630</v>
      </c>
      <c r="N34" s="69">
        <v>27305</v>
      </c>
      <c r="O34" s="69">
        <v>2253674</v>
      </c>
      <c r="P34" s="69">
        <v>13900</v>
      </c>
      <c r="Q34" s="141">
        <v>2868940</v>
      </c>
      <c r="R34" s="153"/>
    </row>
    <row r="35" spans="2:20" ht="21" customHeight="1" x14ac:dyDescent="0.25">
      <c r="B35" s="137" t="s">
        <v>143</v>
      </c>
      <c r="C35" s="69">
        <v>0</v>
      </c>
      <c r="D35" s="69">
        <v>13514</v>
      </c>
      <c r="E35" s="69">
        <v>12492</v>
      </c>
      <c r="F35" s="69">
        <v>95045</v>
      </c>
      <c r="G35" s="69">
        <v>27758</v>
      </c>
      <c r="H35" s="69">
        <v>4885</v>
      </c>
      <c r="I35" s="69">
        <v>227652</v>
      </c>
      <c r="J35" s="69">
        <v>87918</v>
      </c>
      <c r="K35" s="69">
        <v>0</v>
      </c>
      <c r="L35" s="69">
        <v>30389</v>
      </c>
      <c r="M35" s="69">
        <v>26439</v>
      </c>
      <c r="N35" s="69">
        <v>34154</v>
      </c>
      <c r="O35" s="69">
        <v>492556</v>
      </c>
      <c r="P35" s="69">
        <v>70842</v>
      </c>
      <c r="Q35" s="141">
        <v>1123644</v>
      </c>
      <c r="R35" s="153"/>
    </row>
    <row r="36" spans="2:20" ht="21" customHeight="1" x14ac:dyDescent="0.25">
      <c r="B36" s="137" t="s">
        <v>219</v>
      </c>
      <c r="C36" s="69">
        <v>0</v>
      </c>
      <c r="D36" s="69">
        <v>15697</v>
      </c>
      <c r="E36" s="69">
        <v>28147</v>
      </c>
      <c r="F36" s="69">
        <v>151092</v>
      </c>
      <c r="G36" s="69">
        <v>65766</v>
      </c>
      <c r="H36" s="69">
        <v>22216</v>
      </c>
      <c r="I36" s="69">
        <v>233252</v>
      </c>
      <c r="J36" s="69">
        <v>233539</v>
      </c>
      <c r="K36" s="69">
        <v>84712</v>
      </c>
      <c r="L36" s="69">
        <v>6610</v>
      </c>
      <c r="M36" s="69">
        <v>35317</v>
      </c>
      <c r="N36" s="69">
        <v>52782</v>
      </c>
      <c r="O36" s="69">
        <v>532940</v>
      </c>
      <c r="P36" s="69">
        <v>2817</v>
      </c>
      <c r="Q36" s="141">
        <v>1464887</v>
      </c>
      <c r="R36" s="153"/>
    </row>
    <row r="37" spans="2:20" ht="21" customHeight="1" x14ac:dyDescent="0.25">
      <c r="B37" s="137" t="s">
        <v>38</v>
      </c>
      <c r="C37" s="69">
        <v>0</v>
      </c>
      <c r="D37" s="69">
        <v>6718</v>
      </c>
      <c r="E37" s="69">
        <v>3496</v>
      </c>
      <c r="F37" s="69">
        <v>27958</v>
      </c>
      <c r="G37" s="69">
        <v>27754</v>
      </c>
      <c r="H37" s="69">
        <v>7708</v>
      </c>
      <c r="I37" s="69">
        <v>141197</v>
      </c>
      <c r="J37" s="69">
        <v>147675</v>
      </c>
      <c r="K37" s="69">
        <v>0</v>
      </c>
      <c r="L37" s="69">
        <v>998</v>
      </c>
      <c r="M37" s="69">
        <v>44651</v>
      </c>
      <c r="N37" s="69">
        <v>0</v>
      </c>
      <c r="O37" s="69">
        <v>229920</v>
      </c>
      <c r="P37" s="69">
        <v>3506</v>
      </c>
      <c r="Q37" s="141">
        <v>641579</v>
      </c>
      <c r="R37" s="153"/>
    </row>
    <row r="38" spans="2:20" ht="21" customHeight="1" x14ac:dyDescent="0.25">
      <c r="B38" s="137" t="s">
        <v>39</v>
      </c>
      <c r="C38" s="69">
        <v>0</v>
      </c>
      <c r="D38" s="69">
        <v>49157</v>
      </c>
      <c r="E38" s="69">
        <v>23342</v>
      </c>
      <c r="F38" s="69">
        <v>212022</v>
      </c>
      <c r="G38" s="69">
        <v>14827</v>
      </c>
      <c r="H38" s="69">
        <v>75742</v>
      </c>
      <c r="I38" s="69">
        <v>105108</v>
      </c>
      <c r="J38" s="69">
        <v>87278</v>
      </c>
      <c r="K38" s="69">
        <v>0</v>
      </c>
      <c r="L38" s="69">
        <v>8857</v>
      </c>
      <c r="M38" s="69">
        <v>75301</v>
      </c>
      <c r="N38" s="69">
        <v>130200</v>
      </c>
      <c r="O38" s="69">
        <v>11745</v>
      </c>
      <c r="P38" s="69">
        <v>9264</v>
      </c>
      <c r="Q38" s="141">
        <v>802843</v>
      </c>
      <c r="R38" s="153"/>
    </row>
    <row r="39" spans="2:20" ht="21" customHeight="1" x14ac:dyDescent="0.25">
      <c r="B39" s="137" t="s">
        <v>40</v>
      </c>
      <c r="C39" s="69">
        <v>0</v>
      </c>
      <c r="D39" s="69">
        <v>-2808</v>
      </c>
      <c r="E39" s="69">
        <v>23705</v>
      </c>
      <c r="F39" s="69">
        <v>28357</v>
      </c>
      <c r="G39" s="69">
        <v>9288</v>
      </c>
      <c r="H39" s="69">
        <v>1800</v>
      </c>
      <c r="I39" s="69">
        <v>282269</v>
      </c>
      <c r="J39" s="69">
        <v>195347</v>
      </c>
      <c r="K39" s="69">
        <v>0</v>
      </c>
      <c r="L39" s="69">
        <v>14544</v>
      </c>
      <c r="M39" s="69">
        <v>13458</v>
      </c>
      <c r="N39" s="69">
        <v>78755</v>
      </c>
      <c r="O39" s="69">
        <v>56785</v>
      </c>
      <c r="P39" s="69">
        <v>1699</v>
      </c>
      <c r="Q39" s="141">
        <v>703198</v>
      </c>
      <c r="R39" s="153"/>
    </row>
    <row r="40" spans="2:20" ht="21" customHeight="1" x14ac:dyDescent="0.25">
      <c r="B40" s="137" t="s">
        <v>41</v>
      </c>
      <c r="C40" s="69">
        <v>0</v>
      </c>
      <c r="D40" s="69">
        <v>9474</v>
      </c>
      <c r="E40" s="69">
        <v>2545</v>
      </c>
      <c r="F40" s="69">
        <v>7924</v>
      </c>
      <c r="G40" s="69">
        <v>3510</v>
      </c>
      <c r="H40" s="69">
        <v>2194</v>
      </c>
      <c r="I40" s="69">
        <v>261899</v>
      </c>
      <c r="J40" s="69">
        <v>255325</v>
      </c>
      <c r="K40" s="69">
        <v>0</v>
      </c>
      <c r="L40" s="69">
        <v>13288</v>
      </c>
      <c r="M40" s="69">
        <v>3109</v>
      </c>
      <c r="N40" s="69">
        <v>23342</v>
      </c>
      <c r="O40" s="69">
        <v>0</v>
      </c>
      <c r="P40" s="69">
        <v>18199</v>
      </c>
      <c r="Q40" s="141">
        <v>600808</v>
      </c>
      <c r="R40" s="153"/>
    </row>
    <row r="41" spans="2:20" ht="21" customHeight="1" x14ac:dyDescent="0.25">
      <c r="B41" s="137" t="s">
        <v>42</v>
      </c>
      <c r="C41" s="69">
        <v>0</v>
      </c>
      <c r="D41" s="69">
        <v>-843</v>
      </c>
      <c r="E41" s="69">
        <v>365</v>
      </c>
      <c r="F41" s="69">
        <v>2469</v>
      </c>
      <c r="G41" s="69">
        <v>513</v>
      </c>
      <c r="H41" s="69">
        <v>1104</v>
      </c>
      <c r="I41" s="69">
        <v>191539</v>
      </c>
      <c r="J41" s="69">
        <v>87219</v>
      </c>
      <c r="K41" s="69">
        <v>18714</v>
      </c>
      <c r="L41" s="69">
        <v>212</v>
      </c>
      <c r="M41" s="69">
        <v>226</v>
      </c>
      <c r="N41" s="69">
        <v>828</v>
      </c>
      <c r="O41" s="69">
        <v>9694</v>
      </c>
      <c r="P41" s="69">
        <v>2221</v>
      </c>
      <c r="Q41" s="141">
        <v>314261</v>
      </c>
      <c r="R41" s="153"/>
    </row>
    <row r="42" spans="2:20" ht="21" customHeight="1" x14ac:dyDescent="0.25">
      <c r="B42" s="137" t="s">
        <v>43</v>
      </c>
      <c r="C42" s="69">
        <v>23273</v>
      </c>
      <c r="D42" s="69">
        <v>48426</v>
      </c>
      <c r="E42" s="69">
        <v>85974</v>
      </c>
      <c r="F42" s="69">
        <v>317349</v>
      </c>
      <c r="G42" s="69">
        <v>63896</v>
      </c>
      <c r="H42" s="69">
        <v>89436</v>
      </c>
      <c r="I42" s="69">
        <v>560410</v>
      </c>
      <c r="J42" s="69">
        <v>444848</v>
      </c>
      <c r="K42" s="69">
        <v>0</v>
      </c>
      <c r="L42" s="69">
        <v>51753</v>
      </c>
      <c r="M42" s="69">
        <v>187580</v>
      </c>
      <c r="N42" s="69">
        <v>121502</v>
      </c>
      <c r="O42" s="69">
        <v>3098521</v>
      </c>
      <c r="P42" s="69">
        <v>22955</v>
      </c>
      <c r="Q42" s="141">
        <v>5115923</v>
      </c>
      <c r="R42" s="153"/>
    </row>
    <row r="43" spans="2:20" ht="21" customHeight="1" x14ac:dyDescent="0.25">
      <c r="B43" s="137" t="s">
        <v>44</v>
      </c>
      <c r="C43" s="69">
        <v>0</v>
      </c>
      <c r="D43" s="69">
        <v>54</v>
      </c>
      <c r="E43" s="69">
        <v>12</v>
      </c>
      <c r="F43" s="69">
        <v>5</v>
      </c>
      <c r="G43" s="69">
        <v>209</v>
      </c>
      <c r="H43" s="69">
        <v>137</v>
      </c>
      <c r="I43" s="69">
        <v>158715</v>
      </c>
      <c r="J43" s="69">
        <v>44316</v>
      </c>
      <c r="K43" s="69">
        <v>488030</v>
      </c>
      <c r="L43" s="69">
        <v>115</v>
      </c>
      <c r="M43" s="69">
        <v>19</v>
      </c>
      <c r="N43" s="69">
        <v>788</v>
      </c>
      <c r="O43" s="69">
        <v>0</v>
      </c>
      <c r="P43" s="69">
        <v>2516</v>
      </c>
      <c r="Q43" s="141">
        <v>694916</v>
      </c>
      <c r="R43" s="153"/>
    </row>
    <row r="44" spans="2:20" ht="21" customHeight="1" x14ac:dyDescent="0.25">
      <c r="B44" s="139" t="s">
        <v>45</v>
      </c>
      <c r="C44" s="140">
        <f>SUM(C7:C43)</f>
        <v>913917</v>
      </c>
      <c r="D44" s="140">
        <f t="shared" ref="D44:Q44" si="0">SUM(D7:D43)</f>
        <v>1939296</v>
      </c>
      <c r="E44" s="140">
        <f t="shared" si="0"/>
        <v>928119</v>
      </c>
      <c r="F44" s="140">
        <f t="shared" si="0"/>
        <v>6137445</v>
      </c>
      <c r="G44" s="140">
        <f t="shared" si="0"/>
        <v>1900139</v>
      </c>
      <c r="H44" s="140">
        <f t="shared" si="0"/>
        <v>1634741</v>
      </c>
      <c r="I44" s="140">
        <f t="shared" si="0"/>
        <v>11986395</v>
      </c>
      <c r="J44" s="140">
        <f t="shared" si="0"/>
        <v>10080036</v>
      </c>
      <c r="K44" s="140">
        <f t="shared" si="0"/>
        <v>2290647</v>
      </c>
      <c r="L44" s="140">
        <f t="shared" si="0"/>
        <v>2064332</v>
      </c>
      <c r="M44" s="140">
        <f t="shared" si="0"/>
        <v>2569597</v>
      </c>
      <c r="N44" s="140">
        <f t="shared" si="0"/>
        <v>3605210</v>
      </c>
      <c r="O44" s="140">
        <f t="shared" si="0"/>
        <v>24381040</v>
      </c>
      <c r="P44" s="140">
        <f t="shared" si="0"/>
        <v>1857060</v>
      </c>
      <c r="Q44" s="140">
        <f t="shared" si="0"/>
        <v>72287966</v>
      </c>
      <c r="R44" s="153"/>
      <c r="T44" s="5"/>
    </row>
    <row r="45" spans="2:20" ht="21" customHeight="1" x14ac:dyDescent="0.25">
      <c r="B45" s="290" t="s">
        <v>46</v>
      </c>
      <c r="C45" s="290"/>
      <c r="D45" s="290"/>
      <c r="E45" s="290"/>
      <c r="F45" s="290"/>
      <c r="G45" s="290"/>
      <c r="H45" s="290"/>
      <c r="I45" s="290"/>
      <c r="J45" s="290"/>
      <c r="K45" s="290"/>
      <c r="L45" s="290"/>
      <c r="M45" s="290"/>
      <c r="N45" s="290"/>
      <c r="O45" s="290"/>
      <c r="P45" s="290"/>
      <c r="Q45" s="290"/>
      <c r="R45" s="154"/>
    </row>
    <row r="46" spans="2:20" ht="21" customHeight="1" x14ac:dyDescent="0.25">
      <c r="B46" s="137" t="s">
        <v>47</v>
      </c>
      <c r="C46" s="69">
        <v>11693</v>
      </c>
      <c r="D46" s="69">
        <v>102284</v>
      </c>
      <c r="E46" s="69">
        <v>7893</v>
      </c>
      <c r="F46" s="69">
        <v>427385</v>
      </c>
      <c r="G46" s="69">
        <v>38359</v>
      </c>
      <c r="H46" s="69">
        <v>28872</v>
      </c>
      <c r="I46" s="69">
        <v>0</v>
      </c>
      <c r="J46" s="69">
        <v>43344</v>
      </c>
      <c r="K46" s="69">
        <v>0</v>
      </c>
      <c r="L46" s="69">
        <v>0</v>
      </c>
      <c r="M46" s="69">
        <v>12302</v>
      </c>
      <c r="N46" s="69">
        <v>0</v>
      </c>
      <c r="O46" s="69">
        <v>217853</v>
      </c>
      <c r="P46" s="69">
        <v>167393</v>
      </c>
      <c r="Q46" s="141">
        <v>1057378</v>
      </c>
      <c r="R46" s="153"/>
    </row>
    <row r="47" spans="2:20" ht="21" customHeight="1" x14ac:dyDescent="0.25">
      <c r="B47" s="137" t="s">
        <v>65</v>
      </c>
      <c r="C47" s="69">
        <v>0</v>
      </c>
      <c r="D47" s="69">
        <v>0</v>
      </c>
      <c r="E47" s="69">
        <v>0</v>
      </c>
      <c r="F47" s="69">
        <v>0</v>
      </c>
      <c r="G47" s="69">
        <v>0</v>
      </c>
      <c r="H47" s="69">
        <v>0</v>
      </c>
      <c r="I47" s="69">
        <v>0</v>
      </c>
      <c r="J47" s="69">
        <v>0</v>
      </c>
      <c r="K47" s="69">
        <v>0</v>
      </c>
      <c r="L47" s="69">
        <v>0</v>
      </c>
      <c r="M47" s="69">
        <v>0</v>
      </c>
      <c r="N47" s="69">
        <v>0</v>
      </c>
      <c r="O47" s="69">
        <v>0</v>
      </c>
      <c r="P47" s="69">
        <v>0</v>
      </c>
      <c r="Q47" s="141">
        <v>0</v>
      </c>
      <c r="R47" s="153"/>
    </row>
    <row r="48" spans="2:20" ht="21" customHeight="1" x14ac:dyDescent="0.25">
      <c r="B48" s="7" t="s">
        <v>258</v>
      </c>
      <c r="C48" s="69">
        <v>0</v>
      </c>
      <c r="D48" s="69">
        <v>0</v>
      </c>
      <c r="E48" s="69">
        <v>0</v>
      </c>
      <c r="F48" s="69">
        <v>0</v>
      </c>
      <c r="G48" s="69">
        <v>0</v>
      </c>
      <c r="H48" s="69">
        <v>0</v>
      </c>
      <c r="I48" s="69">
        <v>0</v>
      </c>
      <c r="J48" s="69">
        <v>0</v>
      </c>
      <c r="K48" s="69">
        <v>0</v>
      </c>
      <c r="L48" s="69">
        <v>0</v>
      </c>
      <c r="M48" s="69">
        <v>0</v>
      </c>
      <c r="N48" s="69">
        <v>0</v>
      </c>
      <c r="O48" s="69">
        <v>0</v>
      </c>
      <c r="P48" s="69">
        <v>0</v>
      </c>
      <c r="Q48" s="141">
        <v>0</v>
      </c>
      <c r="R48" s="153"/>
    </row>
    <row r="49" spans="2:19" ht="21" customHeight="1" x14ac:dyDescent="0.25">
      <c r="B49" s="137" t="s">
        <v>48</v>
      </c>
      <c r="C49" s="69">
        <v>0</v>
      </c>
      <c r="D49" s="69">
        <v>0</v>
      </c>
      <c r="E49" s="69">
        <v>0</v>
      </c>
      <c r="F49" s="69">
        <v>0</v>
      </c>
      <c r="G49" s="69">
        <v>0</v>
      </c>
      <c r="H49" s="69">
        <v>0</v>
      </c>
      <c r="I49" s="69">
        <v>0</v>
      </c>
      <c r="J49" s="69">
        <v>0</v>
      </c>
      <c r="K49" s="69">
        <v>0</v>
      </c>
      <c r="L49" s="69">
        <v>0</v>
      </c>
      <c r="M49" s="69">
        <v>0</v>
      </c>
      <c r="N49" s="69">
        <v>0</v>
      </c>
      <c r="O49" s="69">
        <v>0</v>
      </c>
      <c r="P49" s="69">
        <v>0</v>
      </c>
      <c r="Q49" s="141">
        <v>0</v>
      </c>
      <c r="R49" s="153"/>
    </row>
    <row r="50" spans="2:19" ht="21" customHeight="1" x14ac:dyDescent="0.25">
      <c r="B50" s="137" t="s">
        <v>259</v>
      </c>
      <c r="C50" s="69">
        <v>0</v>
      </c>
      <c r="D50" s="69">
        <v>0</v>
      </c>
      <c r="E50" s="69">
        <v>0</v>
      </c>
      <c r="F50" s="69">
        <v>0</v>
      </c>
      <c r="G50" s="69">
        <v>0</v>
      </c>
      <c r="H50" s="69">
        <v>0</v>
      </c>
      <c r="I50" s="69">
        <v>0</v>
      </c>
      <c r="J50" s="69">
        <v>0</v>
      </c>
      <c r="K50" s="69">
        <v>0</v>
      </c>
      <c r="L50" s="69">
        <v>0</v>
      </c>
      <c r="M50" s="69">
        <v>0</v>
      </c>
      <c r="N50" s="69">
        <v>0</v>
      </c>
      <c r="O50" s="69">
        <v>0</v>
      </c>
      <c r="P50" s="69">
        <v>0</v>
      </c>
      <c r="Q50" s="141">
        <v>0</v>
      </c>
      <c r="R50" s="153"/>
    </row>
    <row r="51" spans="2:19" ht="21" customHeight="1" x14ac:dyDescent="0.25">
      <c r="B51" s="139" t="s">
        <v>45</v>
      </c>
      <c r="C51" s="140">
        <f>SUM(C46:C50)</f>
        <v>11693</v>
      </c>
      <c r="D51" s="140">
        <f t="shared" ref="D51:Q51" si="1">SUM(D46:D50)</f>
        <v>102284</v>
      </c>
      <c r="E51" s="140">
        <f t="shared" si="1"/>
        <v>7893</v>
      </c>
      <c r="F51" s="140">
        <f t="shared" si="1"/>
        <v>427385</v>
      </c>
      <c r="G51" s="140">
        <f t="shared" si="1"/>
        <v>38359</v>
      </c>
      <c r="H51" s="140">
        <f t="shared" si="1"/>
        <v>28872</v>
      </c>
      <c r="I51" s="140">
        <f t="shared" si="1"/>
        <v>0</v>
      </c>
      <c r="J51" s="140">
        <f t="shared" si="1"/>
        <v>43344</v>
      </c>
      <c r="K51" s="140">
        <f t="shared" si="1"/>
        <v>0</v>
      </c>
      <c r="L51" s="140">
        <f t="shared" si="1"/>
        <v>0</v>
      </c>
      <c r="M51" s="140">
        <f t="shared" si="1"/>
        <v>12302</v>
      </c>
      <c r="N51" s="140">
        <f t="shared" si="1"/>
        <v>0</v>
      </c>
      <c r="O51" s="140">
        <f t="shared" si="1"/>
        <v>217853</v>
      </c>
      <c r="P51" s="140">
        <f t="shared" si="1"/>
        <v>167393</v>
      </c>
      <c r="Q51" s="140">
        <f t="shared" si="1"/>
        <v>1057378</v>
      </c>
      <c r="R51" s="153"/>
    </row>
    <row r="52" spans="2:19" ht="20.25" customHeight="1" x14ac:dyDescent="0.3">
      <c r="B52" s="291" t="s">
        <v>50</v>
      </c>
      <c r="C52" s="291"/>
      <c r="D52" s="291"/>
      <c r="E52" s="291"/>
      <c r="F52" s="291"/>
      <c r="G52" s="291"/>
      <c r="H52" s="291"/>
      <c r="I52" s="291"/>
      <c r="J52" s="291"/>
      <c r="K52" s="291"/>
      <c r="L52" s="291"/>
      <c r="M52" s="291"/>
      <c r="N52" s="291"/>
      <c r="O52" s="291"/>
      <c r="P52" s="291"/>
      <c r="Q52" s="291"/>
      <c r="R52" s="155"/>
      <c r="S52" s="5"/>
    </row>
    <row r="53" spans="2:19" x14ac:dyDescent="0.25">
      <c r="C53" s="5"/>
      <c r="D53" s="5"/>
      <c r="E53" s="5"/>
      <c r="F53" s="5"/>
      <c r="G53" s="5"/>
      <c r="H53" s="5"/>
      <c r="I53" s="5"/>
      <c r="J53" s="5"/>
      <c r="K53" s="5"/>
      <c r="L53" s="5"/>
      <c r="M53" s="5"/>
      <c r="N53" s="5"/>
      <c r="O53" s="5"/>
      <c r="P53" s="5"/>
      <c r="Q53" s="5"/>
    </row>
    <row r="58" spans="2:19" x14ac:dyDescent="0.25">
      <c r="Q58" s="5"/>
    </row>
  </sheetData>
  <sheetProtection algorithmName="SHA-512" hashValue="1guaMsQOHG3Lc8D0TTRxgr7JFvQTCjKNwp1u6foyH1N65CFJHZo0O2xq9YitNxHg0XWghQosPi/LN27LqMY8KA==" saltValue="/WSwNOjrjcBIGvGoRZqPFA==" spinCount="100000" sheet="1" objects="1" scenarios="1"/>
  <mergeCells count="4">
    <mergeCell ref="B4:Q4"/>
    <mergeCell ref="B6:Q6"/>
    <mergeCell ref="B45:Q45"/>
    <mergeCell ref="B52:Q52"/>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2D050"/>
  </sheetPr>
  <dimension ref="B3:S54"/>
  <sheetViews>
    <sheetView topLeftCell="J34" workbookViewId="0">
      <selection activeCell="S44" sqref="S44"/>
    </sheetView>
  </sheetViews>
  <sheetFormatPr defaultColWidth="9.33203125" defaultRowHeight="13.8" x14ac:dyDescent="0.25"/>
  <cols>
    <col min="1" max="1" width="12.44140625" style="4" customWidth="1"/>
    <col min="2" max="2" width="51.33203125" style="4" customWidth="1"/>
    <col min="3" max="17" width="21.5546875" style="4" customWidth="1"/>
    <col min="18" max="19" width="6.33203125" style="4" bestFit="1" customWidth="1"/>
    <col min="20" max="20" width="13.5546875" style="4" customWidth="1"/>
    <col min="21" max="16384" width="9.33203125" style="4"/>
  </cols>
  <sheetData>
    <row r="3" spans="2:18" ht="5.25" customHeight="1" x14ac:dyDescent="0.25"/>
    <row r="4" spans="2:18" ht="21" customHeight="1" x14ac:dyDescent="0.25">
      <c r="B4" s="288" t="s">
        <v>261</v>
      </c>
      <c r="C4" s="288"/>
      <c r="D4" s="288"/>
      <c r="E4" s="288"/>
      <c r="F4" s="288"/>
      <c r="G4" s="288"/>
      <c r="H4" s="288"/>
      <c r="I4" s="288"/>
      <c r="J4" s="288"/>
      <c r="K4" s="288"/>
      <c r="L4" s="288"/>
      <c r="M4" s="288"/>
      <c r="N4" s="288"/>
      <c r="O4" s="288"/>
      <c r="P4" s="288"/>
      <c r="Q4" s="288"/>
      <c r="R4" s="142"/>
    </row>
    <row r="5" spans="2:18" ht="28.5" customHeight="1" x14ac:dyDescent="0.25">
      <c r="B5" s="64" t="s">
        <v>0</v>
      </c>
      <c r="C5" s="66" t="s">
        <v>201</v>
      </c>
      <c r="D5" s="66" t="s">
        <v>202</v>
      </c>
      <c r="E5" s="66" t="s">
        <v>203</v>
      </c>
      <c r="F5" s="66" t="s">
        <v>204</v>
      </c>
      <c r="G5" s="66" t="s">
        <v>205</v>
      </c>
      <c r="H5" s="66" t="s">
        <v>206</v>
      </c>
      <c r="I5" s="66" t="s">
        <v>207</v>
      </c>
      <c r="J5" s="66" t="s">
        <v>208</v>
      </c>
      <c r="K5" s="66" t="s">
        <v>209</v>
      </c>
      <c r="L5" s="66" t="s">
        <v>210</v>
      </c>
      <c r="M5" s="66" t="s">
        <v>211</v>
      </c>
      <c r="N5" s="66" t="s">
        <v>212</v>
      </c>
      <c r="O5" s="66" t="s">
        <v>213</v>
      </c>
      <c r="P5" s="66" t="s">
        <v>214</v>
      </c>
      <c r="Q5" s="66" t="s">
        <v>215</v>
      </c>
      <c r="R5" s="152"/>
    </row>
    <row r="6" spans="2:18" ht="21" customHeight="1" x14ac:dyDescent="0.25">
      <c r="B6" s="289" t="s">
        <v>16</v>
      </c>
      <c r="C6" s="289"/>
      <c r="D6" s="289"/>
      <c r="E6" s="289"/>
      <c r="F6" s="289"/>
      <c r="G6" s="289"/>
      <c r="H6" s="289"/>
      <c r="I6" s="289"/>
      <c r="J6" s="289"/>
      <c r="K6" s="289"/>
      <c r="L6" s="289"/>
      <c r="M6" s="289"/>
      <c r="N6" s="289"/>
      <c r="O6" s="289"/>
      <c r="P6" s="289"/>
      <c r="Q6" s="289"/>
      <c r="R6" s="152"/>
    </row>
    <row r="7" spans="2:18" ht="18.75" customHeight="1" x14ac:dyDescent="0.25">
      <c r="B7" s="137" t="s">
        <v>17</v>
      </c>
      <c r="C7" s="69">
        <v>0</v>
      </c>
      <c r="D7" s="69">
        <v>0</v>
      </c>
      <c r="E7" s="69">
        <v>0</v>
      </c>
      <c r="F7" s="69">
        <v>0</v>
      </c>
      <c r="G7" s="69">
        <v>0</v>
      </c>
      <c r="H7" s="69">
        <v>0</v>
      </c>
      <c r="I7" s="69">
        <v>0</v>
      </c>
      <c r="J7" s="69">
        <v>0</v>
      </c>
      <c r="K7" s="69">
        <v>0</v>
      </c>
      <c r="L7" s="69">
        <v>0</v>
      </c>
      <c r="M7" s="69">
        <v>0</v>
      </c>
      <c r="N7" s="69">
        <v>0</v>
      </c>
      <c r="O7" s="69">
        <v>0</v>
      </c>
      <c r="P7" s="69">
        <v>0</v>
      </c>
      <c r="Q7" s="141">
        <v>0</v>
      </c>
      <c r="R7" s="153"/>
    </row>
    <row r="8" spans="2:18" ht="21" customHeight="1" x14ac:dyDescent="0.25">
      <c r="B8" s="137" t="s">
        <v>18</v>
      </c>
      <c r="C8" s="69">
        <v>0</v>
      </c>
      <c r="D8" s="69">
        <v>0</v>
      </c>
      <c r="E8" s="69">
        <v>0</v>
      </c>
      <c r="F8" s="69">
        <v>0</v>
      </c>
      <c r="G8" s="69">
        <v>0</v>
      </c>
      <c r="H8" s="69">
        <v>0</v>
      </c>
      <c r="I8" s="69">
        <v>0</v>
      </c>
      <c r="J8" s="69">
        <v>0</v>
      </c>
      <c r="K8" s="69">
        <v>0</v>
      </c>
      <c r="L8" s="69">
        <v>0</v>
      </c>
      <c r="M8" s="69">
        <v>0</v>
      </c>
      <c r="N8" s="69">
        <v>0</v>
      </c>
      <c r="O8" s="69">
        <v>0</v>
      </c>
      <c r="P8" s="69">
        <v>0</v>
      </c>
      <c r="Q8" s="141">
        <v>0</v>
      </c>
      <c r="R8" s="153"/>
    </row>
    <row r="9" spans="2:18" ht="21" customHeight="1" x14ac:dyDescent="0.25">
      <c r="B9" s="137" t="s">
        <v>19</v>
      </c>
      <c r="C9" s="69">
        <v>17469</v>
      </c>
      <c r="D9" s="69">
        <v>0</v>
      </c>
      <c r="E9" s="69">
        <v>0</v>
      </c>
      <c r="F9" s="69">
        <v>12142</v>
      </c>
      <c r="G9" s="69">
        <v>937</v>
      </c>
      <c r="H9" s="69">
        <v>0</v>
      </c>
      <c r="I9" s="69">
        <v>0</v>
      </c>
      <c r="J9" s="69">
        <v>0</v>
      </c>
      <c r="K9" s="69">
        <v>0</v>
      </c>
      <c r="L9" s="69">
        <v>0</v>
      </c>
      <c r="M9" s="69">
        <v>12088</v>
      </c>
      <c r="N9" s="69">
        <v>0</v>
      </c>
      <c r="O9" s="69">
        <v>0</v>
      </c>
      <c r="P9" s="69">
        <v>0</v>
      </c>
      <c r="Q9" s="141">
        <v>42636</v>
      </c>
      <c r="R9" s="153"/>
    </row>
    <row r="10" spans="2:18" ht="21" customHeight="1" x14ac:dyDescent="0.25">
      <c r="B10" s="137" t="s">
        <v>145</v>
      </c>
      <c r="C10" s="69">
        <v>0</v>
      </c>
      <c r="D10" s="69">
        <v>0</v>
      </c>
      <c r="E10" s="69">
        <v>0</v>
      </c>
      <c r="F10" s="69">
        <v>0</v>
      </c>
      <c r="G10" s="69">
        <v>0</v>
      </c>
      <c r="H10" s="69">
        <v>0</v>
      </c>
      <c r="I10" s="69">
        <v>0</v>
      </c>
      <c r="J10" s="69">
        <v>0</v>
      </c>
      <c r="K10" s="69">
        <v>0</v>
      </c>
      <c r="L10" s="69">
        <v>0</v>
      </c>
      <c r="M10" s="69">
        <v>0</v>
      </c>
      <c r="N10" s="69">
        <v>0</v>
      </c>
      <c r="O10" s="69">
        <v>0</v>
      </c>
      <c r="P10" s="69">
        <v>0</v>
      </c>
      <c r="Q10" s="141">
        <v>0</v>
      </c>
      <c r="R10" s="153"/>
    </row>
    <row r="11" spans="2:18" ht="21" customHeight="1" x14ac:dyDescent="0.25">
      <c r="B11" s="137" t="s">
        <v>20</v>
      </c>
      <c r="C11" s="69">
        <v>0</v>
      </c>
      <c r="D11" s="69">
        <v>0</v>
      </c>
      <c r="E11" s="69">
        <v>0</v>
      </c>
      <c r="F11" s="69">
        <v>6980</v>
      </c>
      <c r="G11" s="69">
        <v>222</v>
      </c>
      <c r="H11" s="69">
        <v>2136</v>
      </c>
      <c r="I11" s="69">
        <v>0</v>
      </c>
      <c r="J11" s="69">
        <v>0</v>
      </c>
      <c r="K11" s="69">
        <v>0</v>
      </c>
      <c r="L11" s="69">
        <v>16668</v>
      </c>
      <c r="M11" s="69">
        <v>683</v>
      </c>
      <c r="N11" s="69">
        <v>26952</v>
      </c>
      <c r="O11" s="69">
        <v>0</v>
      </c>
      <c r="P11" s="69">
        <v>5362</v>
      </c>
      <c r="Q11" s="141">
        <v>59003</v>
      </c>
      <c r="R11" s="153"/>
    </row>
    <row r="12" spans="2:18" ht="21" customHeight="1" x14ac:dyDescent="0.25">
      <c r="B12" s="137" t="s">
        <v>139</v>
      </c>
      <c r="C12" s="69">
        <v>0</v>
      </c>
      <c r="D12" s="69">
        <v>0</v>
      </c>
      <c r="E12" s="69">
        <v>0</v>
      </c>
      <c r="F12" s="69">
        <v>0</v>
      </c>
      <c r="G12" s="69">
        <v>0</v>
      </c>
      <c r="H12" s="69">
        <v>0</v>
      </c>
      <c r="I12" s="69">
        <v>0</v>
      </c>
      <c r="J12" s="69">
        <v>0</v>
      </c>
      <c r="K12" s="69">
        <v>0</v>
      </c>
      <c r="L12" s="69">
        <v>0</v>
      </c>
      <c r="M12" s="69">
        <v>0</v>
      </c>
      <c r="N12" s="69">
        <v>0</v>
      </c>
      <c r="O12" s="69">
        <v>0</v>
      </c>
      <c r="P12" s="69">
        <v>0</v>
      </c>
      <c r="Q12" s="141">
        <v>0</v>
      </c>
      <c r="R12" s="153"/>
    </row>
    <row r="13" spans="2:18" ht="21" customHeight="1" x14ac:dyDescent="0.25">
      <c r="B13" s="137" t="s">
        <v>21</v>
      </c>
      <c r="C13" s="69">
        <v>0</v>
      </c>
      <c r="D13" s="69">
        <v>4980</v>
      </c>
      <c r="E13" s="69">
        <v>0</v>
      </c>
      <c r="F13" s="69">
        <v>25602</v>
      </c>
      <c r="G13" s="69">
        <v>400</v>
      </c>
      <c r="H13" s="69">
        <v>16153</v>
      </c>
      <c r="I13" s="69">
        <v>181</v>
      </c>
      <c r="J13" s="69">
        <v>0</v>
      </c>
      <c r="K13" s="69">
        <v>0</v>
      </c>
      <c r="L13" s="69">
        <v>913</v>
      </c>
      <c r="M13" s="69">
        <v>549</v>
      </c>
      <c r="N13" s="69">
        <v>1101</v>
      </c>
      <c r="O13" s="69">
        <v>0</v>
      </c>
      <c r="P13" s="69">
        <v>16044</v>
      </c>
      <c r="Q13" s="141">
        <v>65922</v>
      </c>
      <c r="R13" s="153"/>
    </row>
    <row r="14" spans="2:18" ht="21" customHeight="1" x14ac:dyDescent="0.25">
      <c r="B14" s="137" t="s">
        <v>22</v>
      </c>
      <c r="C14" s="69">
        <v>0</v>
      </c>
      <c r="D14" s="69">
        <v>1634</v>
      </c>
      <c r="E14" s="69">
        <v>397</v>
      </c>
      <c r="F14" s="69">
        <v>23767</v>
      </c>
      <c r="G14" s="69">
        <v>0</v>
      </c>
      <c r="H14" s="69">
        <v>27509</v>
      </c>
      <c r="I14" s="69">
        <v>940</v>
      </c>
      <c r="J14" s="69">
        <v>2354</v>
      </c>
      <c r="K14" s="69">
        <v>0</v>
      </c>
      <c r="L14" s="69">
        <v>0</v>
      </c>
      <c r="M14" s="69">
        <v>2539</v>
      </c>
      <c r="N14" s="69">
        <v>0</v>
      </c>
      <c r="O14" s="69">
        <v>0</v>
      </c>
      <c r="P14" s="69">
        <v>0</v>
      </c>
      <c r="Q14" s="141">
        <v>59141</v>
      </c>
      <c r="R14" s="153"/>
    </row>
    <row r="15" spans="2:18" ht="21" customHeight="1" x14ac:dyDescent="0.25">
      <c r="B15" s="137" t="s">
        <v>23</v>
      </c>
      <c r="C15" s="69">
        <v>0</v>
      </c>
      <c r="D15" s="69">
        <v>0</v>
      </c>
      <c r="E15" s="69">
        <v>0</v>
      </c>
      <c r="F15" s="69">
        <v>0</v>
      </c>
      <c r="G15" s="69">
        <v>0</v>
      </c>
      <c r="H15" s="69">
        <v>0</v>
      </c>
      <c r="I15" s="69">
        <v>0</v>
      </c>
      <c r="J15" s="69">
        <v>0</v>
      </c>
      <c r="K15" s="69">
        <v>0</v>
      </c>
      <c r="L15" s="69">
        <v>0</v>
      </c>
      <c r="M15" s="69">
        <v>0</v>
      </c>
      <c r="N15" s="69">
        <v>0</v>
      </c>
      <c r="O15" s="69">
        <v>0</v>
      </c>
      <c r="P15" s="69">
        <v>0</v>
      </c>
      <c r="Q15" s="141">
        <v>0</v>
      </c>
      <c r="R15" s="153"/>
    </row>
    <row r="16" spans="2:18" ht="21" customHeight="1" x14ac:dyDescent="0.25">
      <c r="B16" s="137" t="s">
        <v>24</v>
      </c>
      <c r="C16" s="69">
        <v>0</v>
      </c>
      <c r="D16" s="69">
        <v>0</v>
      </c>
      <c r="E16" s="69">
        <v>0</v>
      </c>
      <c r="F16" s="69">
        <v>-821</v>
      </c>
      <c r="G16" s="69">
        <v>0</v>
      </c>
      <c r="H16" s="69">
        <v>0</v>
      </c>
      <c r="I16" s="69">
        <v>0</v>
      </c>
      <c r="J16" s="69">
        <v>0</v>
      </c>
      <c r="K16" s="69">
        <v>0</v>
      </c>
      <c r="L16" s="69">
        <v>0</v>
      </c>
      <c r="M16" s="69">
        <v>0</v>
      </c>
      <c r="N16" s="69">
        <v>0</v>
      </c>
      <c r="O16" s="69">
        <v>0</v>
      </c>
      <c r="P16" s="69">
        <v>0</v>
      </c>
      <c r="Q16" s="141">
        <v>-821</v>
      </c>
      <c r="R16" s="153"/>
    </row>
    <row r="17" spans="2:18" ht="21" customHeight="1" x14ac:dyDescent="0.25">
      <c r="B17" s="137" t="s">
        <v>25</v>
      </c>
      <c r="C17" s="69">
        <v>0</v>
      </c>
      <c r="D17" s="69">
        <v>9569</v>
      </c>
      <c r="E17" s="69">
        <v>0</v>
      </c>
      <c r="F17" s="69">
        <v>32291</v>
      </c>
      <c r="G17" s="69">
        <v>2000</v>
      </c>
      <c r="H17" s="69">
        <v>0</v>
      </c>
      <c r="I17" s="69">
        <v>0</v>
      </c>
      <c r="J17" s="69">
        <v>239</v>
      </c>
      <c r="K17" s="69">
        <v>0</v>
      </c>
      <c r="L17" s="69">
        <v>9201</v>
      </c>
      <c r="M17" s="69">
        <v>851</v>
      </c>
      <c r="N17" s="69">
        <v>0</v>
      </c>
      <c r="O17" s="69">
        <v>0</v>
      </c>
      <c r="P17" s="69">
        <v>2661</v>
      </c>
      <c r="Q17" s="141">
        <v>56813</v>
      </c>
      <c r="R17" s="153"/>
    </row>
    <row r="18" spans="2:18" ht="21" customHeight="1" x14ac:dyDescent="0.25">
      <c r="B18" s="137" t="s">
        <v>26</v>
      </c>
      <c r="C18" s="69">
        <v>0</v>
      </c>
      <c r="D18" s="69">
        <v>5899</v>
      </c>
      <c r="E18" s="69">
        <v>0</v>
      </c>
      <c r="F18" s="69">
        <v>27258</v>
      </c>
      <c r="G18" s="69">
        <v>1823</v>
      </c>
      <c r="H18" s="69">
        <v>288</v>
      </c>
      <c r="I18" s="69">
        <v>0</v>
      </c>
      <c r="J18" s="69">
        <v>0</v>
      </c>
      <c r="K18" s="69">
        <v>0</v>
      </c>
      <c r="L18" s="69">
        <v>3784</v>
      </c>
      <c r="M18" s="69">
        <v>1194</v>
      </c>
      <c r="N18" s="69">
        <v>89</v>
      </c>
      <c r="O18" s="69">
        <v>0</v>
      </c>
      <c r="P18" s="69">
        <v>6706</v>
      </c>
      <c r="Q18" s="141">
        <v>47040</v>
      </c>
      <c r="R18" s="153"/>
    </row>
    <row r="19" spans="2:18" ht="21" customHeight="1" x14ac:dyDescent="0.25">
      <c r="B19" s="137" t="s">
        <v>27</v>
      </c>
      <c r="C19" s="69">
        <v>0</v>
      </c>
      <c r="D19" s="69">
        <v>0</v>
      </c>
      <c r="E19" s="69">
        <v>0</v>
      </c>
      <c r="F19" s="69">
        <v>407</v>
      </c>
      <c r="G19" s="69">
        <v>5707</v>
      </c>
      <c r="H19" s="69">
        <v>1596</v>
      </c>
      <c r="I19" s="69">
        <v>280</v>
      </c>
      <c r="J19" s="69">
        <v>0</v>
      </c>
      <c r="K19" s="69">
        <v>0</v>
      </c>
      <c r="L19" s="69">
        <v>3323</v>
      </c>
      <c r="M19" s="69">
        <v>3137</v>
      </c>
      <c r="N19" s="69">
        <v>11473</v>
      </c>
      <c r="O19" s="69">
        <v>0</v>
      </c>
      <c r="P19" s="69">
        <v>0</v>
      </c>
      <c r="Q19" s="141">
        <v>25923</v>
      </c>
      <c r="R19" s="153"/>
    </row>
    <row r="20" spans="2:18" ht="21" customHeight="1" x14ac:dyDescent="0.25">
      <c r="B20" s="137" t="s">
        <v>28</v>
      </c>
      <c r="C20" s="69">
        <v>0</v>
      </c>
      <c r="D20" s="69">
        <v>91</v>
      </c>
      <c r="E20" s="69">
        <v>3448</v>
      </c>
      <c r="F20" s="69">
        <v>2381</v>
      </c>
      <c r="G20" s="69">
        <v>2809</v>
      </c>
      <c r="H20" s="69">
        <v>0</v>
      </c>
      <c r="I20" s="69">
        <v>0</v>
      </c>
      <c r="J20" s="69">
        <v>0</v>
      </c>
      <c r="K20" s="69">
        <v>0</v>
      </c>
      <c r="L20" s="69">
        <v>0</v>
      </c>
      <c r="M20" s="69">
        <v>2818</v>
      </c>
      <c r="N20" s="69">
        <v>0</v>
      </c>
      <c r="O20" s="69">
        <v>0</v>
      </c>
      <c r="P20" s="69">
        <v>24272</v>
      </c>
      <c r="Q20" s="141">
        <v>35818</v>
      </c>
      <c r="R20" s="153"/>
    </row>
    <row r="21" spans="2:18" ht="21" customHeight="1" x14ac:dyDescent="0.25">
      <c r="B21" s="137" t="s">
        <v>29</v>
      </c>
      <c r="C21" s="69">
        <v>0</v>
      </c>
      <c r="D21" s="69">
        <v>7248</v>
      </c>
      <c r="E21" s="69">
        <v>0</v>
      </c>
      <c r="F21" s="69">
        <v>18179</v>
      </c>
      <c r="G21" s="69">
        <v>129</v>
      </c>
      <c r="H21" s="69">
        <v>0</v>
      </c>
      <c r="I21" s="69">
        <v>0</v>
      </c>
      <c r="J21" s="69">
        <v>0</v>
      </c>
      <c r="K21" s="69">
        <v>0</v>
      </c>
      <c r="L21" s="69">
        <v>2157</v>
      </c>
      <c r="M21" s="69">
        <v>0</v>
      </c>
      <c r="N21" s="69">
        <v>344</v>
      </c>
      <c r="O21" s="69">
        <v>0</v>
      </c>
      <c r="P21" s="69">
        <v>0</v>
      </c>
      <c r="Q21" s="141">
        <v>28057</v>
      </c>
      <c r="R21" s="153"/>
    </row>
    <row r="22" spans="2:18" ht="21" customHeight="1" x14ac:dyDescent="0.25">
      <c r="B22" s="137" t="s">
        <v>30</v>
      </c>
      <c r="C22" s="69">
        <v>0</v>
      </c>
      <c r="D22" s="69">
        <v>998</v>
      </c>
      <c r="E22" s="69">
        <v>0</v>
      </c>
      <c r="F22" s="69">
        <v>3753</v>
      </c>
      <c r="G22" s="69">
        <v>1988</v>
      </c>
      <c r="H22" s="69">
        <v>0</v>
      </c>
      <c r="I22" s="69">
        <v>0</v>
      </c>
      <c r="J22" s="69">
        <v>0</v>
      </c>
      <c r="K22" s="69">
        <v>0</v>
      </c>
      <c r="L22" s="69">
        <v>0</v>
      </c>
      <c r="M22" s="69">
        <v>794</v>
      </c>
      <c r="N22" s="69">
        <v>0</v>
      </c>
      <c r="O22" s="69">
        <v>0</v>
      </c>
      <c r="P22" s="69">
        <v>35</v>
      </c>
      <c r="Q22" s="141">
        <v>7568</v>
      </c>
      <c r="R22" s="153"/>
    </row>
    <row r="23" spans="2:18" ht="21" customHeight="1" x14ac:dyDescent="0.25">
      <c r="B23" s="137" t="s">
        <v>31</v>
      </c>
      <c r="C23" s="69">
        <v>0</v>
      </c>
      <c r="D23" s="69">
        <v>0</v>
      </c>
      <c r="E23" s="69">
        <v>0</v>
      </c>
      <c r="F23" s="69">
        <v>0</v>
      </c>
      <c r="G23" s="69">
        <v>0</v>
      </c>
      <c r="H23" s="69">
        <v>0</v>
      </c>
      <c r="I23" s="69">
        <v>0</v>
      </c>
      <c r="J23" s="69">
        <v>0</v>
      </c>
      <c r="K23" s="69">
        <v>0</v>
      </c>
      <c r="L23" s="69">
        <v>0</v>
      </c>
      <c r="M23" s="69">
        <v>0</v>
      </c>
      <c r="N23" s="69">
        <v>0</v>
      </c>
      <c r="O23" s="69">
        <v>0</v>
      </c>
      <c r="P23" s="69">
        <v>0</v>
      </c>
      <c r="Q23" s="141">
        <v>0</v>
      </c>
      <c r="R23" s="153"/>
    </row>
    <row r="24" spans="2:18" ht="21" customHeight="1" x14ac:dyDescent="0.25">
      <c r="B24" s="137" t="s">
        <v>32</v>
      </c>
      <c r="C24" s="69">
        <v>0</v>
      </c>
      <c r="D24" s="69">
        <v>0</v>
      </c>
      <c r="E24" s="69">
        <v>0</v>
      </c>
      <c r="F24" s="69">
        <v>8710</v>
      </c>
      <c r="G24" s="69">
        <v>0</v>
      </c>
      <c r="H24" s="69">
        <v>465</v>
      </c>
      <c r="I24" s="69">
        <v>3615</v>
      </c>
      <c r="J24" s="69">
        <v>0</v>
      </c>
      <c r="K24" s="69">
        <v>0</v>
      </c>
      <c r="L24" s="69">
        <v>0</v>
      </c>
      <c r="M24" s="69">
        <v>0</v>
      </c>
      <c r="N24" s="69">
        <v>0</v>
      </c>
      <c r="O24" s="69">
        <v>44088</v>
      </c>
      <c r="P24" s="69">
        <v>22955</v>
      </c>
      <c r="Q24" s="141">
        <v>79833</v>
      </c>
      <c r="R24" s="153"/>
    </row>
    <row r="25" spans="2:18" ht="21" customHeight="1" x14ac:dyDescent="0.25">
      <c r="B25" s="137" t="s">
        <v>33</v>
      </c>
      <c r="C25" s="69">
        <v>0</v>
      </c>
      <c r="D25" s="69">
        <v>1551</v>
      </c>
      <c r="E25" s="69">
        <v>0</v>
      </c>
      <c r="F25" s="69">
        <v>19970</v>
      </c>
      <c r="G25" s="69">
        <v>546</v>
      </c>
      <c r="H25" s="69">
        <v>504</v>
      </c>
      <c r="I25" s="69">
        <v>568</v>
      </c>
      <c r="J25" s="69">
        <v>237</v>
      </c>
      <c r="K25" s="69">
        <v>0</v>
      </c>
      <c r="L25" s="69">
        <v>0</v>
      </c>
      <c r="M25" s="69">
        <v>2338</v>
      </c>
      <c r="N25" s="69">
        <v>174</v>
      </c>
      <c r="O25" s="69">
        <v>0</v>
      </c>
      <c r="P25" s="69">
        <v>60</v>
      </c>
      <c r="Q25" s="141">
        <v>25947</v>
      </c>
      <c r="R25" s="153"/>
    </row>
    <row r="26" spans="2:18" ht="21" customHeight="1" x14ac:dyDescent="0.25">
      <c r="B26" s="137" t="s">
        <v>34</v>
      </c>
      <c r="C26" s="69">
        <v>0</v>
      </c>
      <c r="D26" s="69">
        <v>685</v>
      </c>
      <c r="E26" s="69">
        <v>0</v>
      </c>
      <c r="F26" s="69">
        <v>447</v>
      </c>
      <c r="G26" s="69">
        <v>396</v>
      </c>
      <c r="H26" s="69">
        <v>686</v>
      </c>
      <c r="I26" s="69">
        <v>0</v>
      </c>
      <c r="J26" s="69">
        <v>0</v>
      </c>
      <c r="K26" s="69">
        <v>0</v>
      </c>
      <c r="L26" s="69">
        <v>0</v>
      </c>
      <c r="M26" s="69">
        <v>565</v>
      </c>
      <c r="N26" s="69">
        <v>77</v>
      </c>
      <c r="O26" s="69">
        <v>0</v>
      </c>
      <c r="P26" s="69">
        <v>234</v>
      </c>
      <c r="Q26" s="141">
        <v>3089</v>
      </c>
      <c r="R26" s="153"/>
    </row>
    <row r="27" spans="2:18" ht="21" customHeight="1" x14ac:dyDescent="0.25">
      <c r="B27" s="137" t="s">
        <v>35</v>
      </c>
      <c r="C27" s="69">
        <v>0</v>
      </c>
      <c r="D27" s="69">
        <v>1394</v>
      </c>
      <c r="E27" s="69">
        <v>0</v>
      </c>
      <c r="F27" s="69">
        <v>-180</v>
      </c>
      <c r="G27" s="69">
        <v>123</v>
      </c>
      <c r="H27" s="69">
        <v>250</v>
      </c>
      <c r="I27" s="69">
        <v>0</v>
      </c>
      <c r="J27" s="69">
        <v>0</v>
      </c>
      <c r="K27" s="69">
        <v>0</v>
      </c>
      <c r="L27" s="69">
        <v>3673</v>
      </c>
      <c r="M27" s="69">
        <v>0</v>
      </c>
      <c r="N27" s="69">
        <v>0</v>
      </c>
      <c r="O27" s="69">
        <v>0</v>
      </c>
      <c r="P27" s="69">
        <v>82</v>
      </c>
      <c r="Q27" s="141">
        <v>5342</v>
      </c>
      <c r="R27" s="153"/>
    </row>
    <row r="28" spans="2:18" ht="21" customHeight="1" x14ac:dyDescent="0.25">
      <c r="B28" s="137" t="s">
        <v>36</v>
      </c>
      <c r="C28" s="69">
        <v>0</v>
      </c>
      <c r="D28" s="69">
        <v>14272</v>
      </c>
      <c r="E28" s="69">
        <v>0</v>
      </c>
      <c r="F28" s="69">
        <v>50361</v>
      </c>
      <c r="G28" s="69">
        <v>1394</v>
      </c>
      <c r="H28" s="69">
        <v>1507</v>
      </c>
      <c r="I28" s="69">
        <v>0</v>
      </c>
      <c r="J28" s="69">
        <v>3420</v>
      </c>
      <c r="K28" s="69">
        <v>0</v>
      </c>
      <c r="L28" s="69">
        <v>3584</v>
      </c>
      <c r="M28" s="69">
        <v>103</v>
      </c>
      <c r="N28" s="69">
        <v>1994</v>
      </c>
      <c r="O28" s="69">
        <v>0</v>
      </c>
      <c r="P28" s="69">
        <v>190</v>
      </c>
      <c r="Q28" s="141">
        <v>76825</v>
      </c>
      <c r="R28" s="153"/>
    </row>
    <row r="29" spans="2:18" ht="21" customHeight="1" x14ac:dyDescent="0.25">
      <c r="B29" s="137" t="s">
        <v>199</v>
      </c>
      <c r="C29" s="69">
        <v>0</v>
      </c>
      <c r="D29" s="69">
        <v>220</v>
      </c>
      <c r="E29" s="69">
        <v>0</v>
      </c>
      <c r="F29" s="69">
        <v>0</v>
      </c>
      <c r="G29" s="69">
        <v>17</v>
      </c>
      <c r="H29" s="69">
        <v>0</v>
      </c>
      <c r="I29" s="69">
        <v>0</v>
      </c>
      <c r="J29" s="69">
        <v>0</v>
      </c>
      <c r="K29" s="69">
        <v>0</v>
      </c>
      <c r="L29" s="69">
        <v>0</v>
      </c>
      <c r="M29" s="69">
        <v>0</v>
      </c>
      <c r="N29" s="69">
        <v>0</v>
      </c>
      <c r="O29" s="69">
        <v>0</v>
      </c>
      <c r="P29" s="69">
        <v>0</v>
      </c>
      <c r="Q29" s="141">
        <v>237</v>
      </c>
      <c r="R29" s="153"/>
    </row>
    <row r="30" spans="2:18" ht="21" customHeight="1" x14ac:dyDescent="0.25">
      <c r="B30" s="137" t="s">
        <v>200</v>
      </c>
      <c r="C30" s="69">
        <v>0</v>
      </c>
      <c r="D30" s="69">
        <v>11342</v>
      </c>
      <c r="E30" s="69">
        <v>0</v>
      </c>
      <c r="F30" s="69">
        <v>18966</v>
      </c>
      <c r="G30" s="69">
        <v>2639</v>
      </c>
      <c r="H30" s="69">
        <v>820</v>
      </c>
      <c r="I30" s="69">
        <v>338</v>
      </c>
      <c r="J30" s="69">
        <v>5516</v>
      </c>
      <c r="K30" s="69">
        <v>0</v>
      </c>
      <c r="L30" s="69">
        <v>3262</v>
      </c>
      <c r="M30" s="69">
        <v>15</v>
      </c>
      <c r="N30" s="69">
        <v>0</v>
      </c>
      <c r="O30" s="69">
        <v>0</v>
      </c>
      <c r="P30" s="69">
        <v>374</v>
      </c>
      <c r="Q30" s="141">
        <v>43272</v>
      </c>
      <c r="R30" s="153"/>
    </row>
    <row r="31" spans="2:18" ht="21" customHeight="1" x14ac:dyDescent="0.25">
      <c r="B31" s="137" t="s">
        <v>37</v>
      </c>
      <c r="C31" s="69">
        <v>0</v>
      </c>
      <c r="D31" s="69">
        <v>0</v>
      </c>
      <c r="E31" s="69">
        <v>0</v>
      </c>
      <c r="F31" s="69">
        <v>0</v>
      </c>
      <c r="G31" s="69">
        <v>0</v>
      </c>
      <c r="H31" s="69">
        <v>0</v>
      </c>
      <c r="I31" s="69">
        <v>0</v>
      </c>
      <c r="J31" s="69">
        <v>0</v>
      </c>
      <c r="K31" s="69">
        <v>0</v>
      </c>
      <c r="L31" s="69">
        <v>0</v>
      </c>
      <c r="M31" s="69">
        <v>0</v>
      </c>
      <c r="N31" s="69">
        <v>0</v>
      </c>
      <c r="O31" s="69">
        <v>0</v>
      </c>
      <c r="P31" s="69">
        <v>0</v>
      </c>
      <c r="Q31" s="141">
        <v>0</v>
      </c>
      <c r="R31" s="153"/>
    </row>
    <row r="32" spans="2:18" ht="21" customHeight="1" x14ac:dyDescent="0.25">
      <c r="B32" s="137" t="s">
        <v>141</v>
      </c>
      <c r="C32" s="69">
        <v>0</v>
      </c>
      <c r="D32" s="69">
        <v>0</v>
      </c>
      <c r="E32" s="69">
        <v>0</v>
      </c>
      <c r="F32" s="69">
        <v>0</v>
      </c>
      <c r="G32" s="69">
        <v>0</v>
      </c>
      <c r="H32" s="69">
        <v>0</v>
      </c>
      <c r="I32" s="69">
        <v>0</v>
      </c>
      <c r="J32" s="69">
        <v>0</v>
      </c>
      <c r="K32" s="69">
        <v>0</v>
      </c>
      <c r="L32" s="69">
        <v>0</v>
      </c>
      <c r="M32" s="69">
        <v>0</v>
      </c>
      <c r="N32" s="69">
        <v>0</v>
      </c>
      <c r="O32" s="69">
        <v>0</v>
      </c>
      <c r="P32" s="69">
        <v>0</v>
      </c>
      <c r="Q32" s="141">
        <v>0</v>
      </c>
      <c r="R32" s="153"/>
    </row>
    <row r="33" spans="2:18" ht="21" customHeight="1" x14ac:dyDescent="0.25">
      <c r="B33" s="137" t="s">
        <v>218</v>
      </c>
      <c r="C33" s="69">
        <v>0</v>
      </c>
      <c r="D33" s="69">
        <v>0</v>
      </c>
      <c r="E33" s="69">
        <v>0</v>
      </c>
      <c r="F33" s="69">
        <v>2456</v>
      </c>
      <c r="G33" s="69">
        <v>342</v>
      </c>
      <c r="H33" s="69">
        <v>37</v>
      </c>
      <c r="I33" s="69">
        <v>0</v>
      </c>
      <c r="J33" s="69">
        <v>0</v>
      </c>
      <c r="K33" s="69">
        <v>0</v>
      </c>
      <c r="L33" s="69">
        <v>896</v>
      </c>
      <c r="M33" s="69">
        <v>0</v>
      </c>
      <c r="N33" s="69">
        <v>0</v>
      </c>
      <c r="O33" s="69">
        <v>0</v>
      </c>
      <c r="P33" s="69">
        <v>0</v>
      </c>
      <c r="Q33" s="141">
        <v>3732</v>
      </c>
      <c r="R33" s="153"/>
    </row>
    <row r="34" spans="2:18" ht="21" customHeight="1" x14ac:dyDescent="0.25">
      <c r="B34" s="137" t="s">
        <v>142</v>
      </c>
      <c r="C34" s="69">
        <v>0</v>
      </c>
      <c r="D34" s="69">
        <v>0</v>
      </c>
      <c r="E34" s="69">
        <v>0</v>
      </c>
      <c r="F34" s="69">
        <v>0</v>
      </c>
      <c r="G34" s="69">
        <v>0</v>
      </c>
      <c r="H34" s="69">
        <v>0</v>
      </c>
      <c r="I34" s="69">
        <v>0</v>
      </c>
      <c r="J34" s="69">
        <v>0</v>
      </c>
      <c r="K34" s="69">
        <v>0</v>
      </c>
      <c r="L34" s="69">
        <v>0</v>
      </c>
      <c r="M34" s="69">
        <v>0</v>
      </c>
      <c r="N34" s="69">
        <v>0</v>
      </c>
      <c r="O34" s="69">
        <v>0</v>
      </c>
      <c r="P34" s="69">
        <v>0</v>
      </c>
      <c r="Q34" s="141">
        <v>0</v>
      </c>
      <c r="R34" s="153"/>
    </row>
    <row r="35" spans="2:18" ht="21" customHeight="1" x14ac:dyDescent="0.25">
      <c r="B35" s="137" t="s">
        <v>143</v>
      </c>
      <c r="C35" s="69">
        <v>0</v>
      </c>
      <c r="D35" s="69">
        <v>0</v>
      </c>
      <c r="E35" s="69">
        <v>0</v>
      </c>
      <c r="F35" s="69">
        <v>203</v>
      </c>
      <c r="G35" s="69">
        <v>0</v>
      </c>
      <c r="H35" s="69">
        <v>0</v>
      </c>
      <c r="I35" s="69">
        <v>0</v>
      </c>
      <c r="J35" s="69">
        <v>0</v>
      </c>
      <c r="K35" s="69">
        <v>0</v>
      </c>
      <c r="L35" s="69">
        <v>0</v>
      </c>
      <c r="M35" s="69">
        <v>0</v>
      </c>
      <c r="N35" s="69">
        <v>1792</v>
      </c>
      <c r="O35" s="69">
        <v>0</v>
      </c>
      <c r="P35" s="69">
        <v>0</v>
      </c>
      <c r="Q35" s="141">
        <v>1995</v>
      </c>
      <c r="R35" s="153"/>
    </row>
    <row r="36" spans="2:18" ht="21" customHeight="1" x14ac:dyDescent="0.25">
      <c r="B36" s="137" t="s">
        <v>219</v>
      </c>
      <c r="C36" s="69">
        <v>0</v>
      </c>
      <c r="D36" s="69">
        <v>0</v>
      </c>
      <c r="E36" s="69">
        <v>0</v>
      </c>
      <c r="F36" s="69">
        <v>0</v>
      </c>
      <c r="G36" s="69">
        <v>0</v>
      </c>
      <c r="H36" s="69">
        <v>0</v>
      </c>
      <c r="I36" s="69">
        <v>0</v>
      </c>
      <c r="J36" s="69">
        <v>0</v>
      </c>
      <c r="K36" s="69">
        <v>0</v>
      </c>
      <c r="L36" s="69">
        <v>0</v>
      </c>
      <c r="M36" s="69">
        <v>0</v>
      </c>
      <c r="N36" s="69">
        <v>0</v>
      </c>
      <c r="O36" s="69">
        <v>0</v>
      </c>
      <c r="P36" s="69">
        <v>0</v>
      </c>
      <c r="Q36" s="141">
        <v>0</v>
      </c>
      <c r="R36" s="153"/>
    </row>
    <row r="37" spans="2:18" ht="21" customHeight="1" x14ac:dyDescent="0.25">
      <c r="B37" s="137" t="s">
        <v>38</v>
      </c>
      <c r="C37" s="69">
        <v>0</v>
      </c>
      <c r="D37" s="69">
        <v>0</v>
      </c>
      <c r="E37" s="69">
        <v>0</v>
      </c>
      <c r="F37" s="69">
        <v>0</v>
      </c>
      <c r="G37" s="69">
        <v>0</v>
      </c>
      <c r="H37" s="69">
        <v>0</v>
      </c>
      <c r="I37" s="69">
        <v>0</v>
      </c>
      <c r="J37" s="69">
        <v>0</v>
      </c>
      <c r="K37" s="69">
        <v>0</v>
      </c>
      <c r="L37" s="69">
        <v>0</v>
      </c>
      <c r="M37" s="69">
        <v>0</v>
      </c>
      <c r="N37" s="69">
        <v>0</v>
      </c>
      <c r="O37" s="69">
        <v>0</v>
      </c>
      <c r="P37" s="69">
        <v>0</v>
      </c>
      <c r="Q37" s="141">
        <v>0</v>
      </c>
      <c r="R37" s="153"/>
    </row>
    <row r="38" spans="2:18" ht="21" customHeight="1" x14ac:dyDescent="0.25">
      <c r="B38" s="137" t="s">
        <v>39</v>
      </c>
      <c r="C38" s="69">
        <v>0</v>
      </c>
      <c r="D38" s="69">
        <v>52</v>
      </c>
      <c r="E38" s="69">
        <v>4897</v>
      </c>
      <c r="F38" s="69">
        <v>0</v>
      </c>
      <c r="G38" s="69">
        <v>953</v>
      </c>
      <c r="H38" s="69">
        <v>0</v>
      </c>
      <c r="I38" s="69">
        <v>0</v>
      </c>
      <c r="J38" s="69">
        <v>0</v>
      </c>
      <c r="K38" s="69">
        <v>0</v>
      </c>
      <c r="L38" s="69">
        <v>216</v>
      </c>
      <c r="M38" s="69">
        <v>64</v>
      </c>
      <c r="N38" s="69">
        <v>0</v>
      </c>
      <c r="O38" s="69">
        <v>0</v>
      </c>
      <c r="P38" s="69">
        <v>0</v>
      </c>
      <c r="Q38" s="141">
        <v>6182</v>
      </c>
      <c r="R38" s="153"/>
    </row>
    <row r="39" spans="2:18" ht="21" customHeight="1" x14ac:dyDescent="0.25">
      <c r="B39" s="137" t="s">
        <v>40</v>
      </c>
      <c r="C39" s="69">
        <v>0</v>
      </c>
      <c r="D39" s="69">
        <v>0</v>
      </c>
      <c r="E39" s="69">
        <v>0</v>
      </c>
      <c r="F39" s="69">
        <v>0</v>
      </c>
      <c r="G39" s="69">
        <v>0</v>
      </c>
      <c r="H39" s="69">
        <v>0</v>
      </c>
      <c r="I39" s="69">
        <v>0</v>
      </c>
      <c r="J39" s="69">
        <v>0</v>
      </c>
      <c r="K39" s="69">
        <v>0</v>
      </c>
      <c r="L39" s="69">
        <v>0</v>
      </c>
      <c r="M39" s="69">
        <v>0</v>
      </c>
      <c r="N39" s="69">
        <v>0</v>
      </c>
      <c r="O39" s="69">
        <v>0</v>
      </c>
      <c r="P39" s="69">
        <v>0</v>
      </c>
      <c r="Q39" s="141">
        <v>0</v>
      </c>
      <c r="R39" s="153"/>
    </row>
    <row r="40" spans="2:18" ht="21" customHeight="1" x14ac:dyDescent="0.25">
      <c r="B40" s="137" t="s">
        <v>41</v>
      </c>
      <c r="C40" s="69">
        <v>0</v>
      </c>
      <c r="D40" s="69">
        <v>1471</v>
      </c>
      <c r="E40" s="69">
        <v>6287</v>
      </c>
      <c r="F40" s="69">
        <v>0</v>
      </c>
      <c r="G40" s="69">
        <v>1081</v>
      </c>
      <c r="H40" s="69">
        <v>0</v>
      </c>
      <c r="I40" s="69">
        <v>0</v>
      </c>
      <c r="J40" s="69">
        <v>0</v>
      </c>
      <c r="K40" s="69">
        <v>0</v>
      </c>
      <c r="L40" s="69">
        <v>0</v>
      </c>
      <c r="M40" s="69">
        <v>0</v>
      </c>
      <c r="N40" s="69">
        <v>156</v>
      </c>
      <c r="O40" s="69">
        <v>0</v>
      </c>
      <c r="P40" s="69">
        <v>0</v>
      </c>
      <c r="Q40" s="141">
        <v>8995</v>
      </c>
      <c r="R40" s="153"/>
    </row>
    <row r="41" spans="2:18" ht="21" customHeight="1" x14ac:dyDescent="0.25">
      <c r="B41" s="137" t="s">
        <v>42</v>
      </c>
      <c r="C41" s="69">
        <v>0</v>
      </c>
      <c r="D41" s="69">
        <v>0</v>
      </c>
      <c r="E41" s="69">
        <v>0</v>
      </c>
      <c r="F41" s="69">
        <v>1252</v>
      </c>
      <c r="G41" s="69">
        <v>0</v>
      </c>
      <c r="H41" s="69">
        <v>0</v>
      </c>
      <c r="I41" s="69">
        <v>88</v>
      </c>
      <c r="J41" s="69">
        <v>100</v>
      </c>
      <c r="K41" s="69">
        <v>10</v>
      </c>
      <c r="L41" s="69">
        <v>413</v>
      </c>
      <c r="M41" s="69">
        <v>0</v>
      </c>
      <c r="N41" s="69">
        <v>0</v>
      </c>
      <c r="O41" s="69">
        <v>0</v>
      </c>
      <c r="P41" s="69">
        <v>0</v>
      </c>
      <c r="Q41" s="141">
        <v>1862</v>
      </c>
      <c r="R41" s="153"/>
    </row>
    <row r="42" spans="2:18" ht="21" customHeight="1" x14ac:dyDescent="0.25">
      <c r="B42" s="137" t="s">
        <v>43</v>
      </c>
      <c r="C42" s="69">
        <v>0</v>
      </c>
      <c r="D42" s="69">
        <v>6778</v>
      </c>
      <c r="E42" s="69">
        <v>0</v>
      </c>
      <c r="F42" s="69">
        <v>19557</v>
      </c>
      <c r="G42" s="69">
        <v>778</v>
      </c>
      <c r="H42" s="69">
        <v>0</v>
      </c>
      <c r="I42" s="69">
        <v>0</v>
      </c>
      <c r="J42" s="69">
        <v>0</v>
      </c>
      <c r="K42" s="69">
        <v>0</v>
      </c>
      <c r="L42" s="69">
        <v>3788</v>
      </c>
      <c r="M42" s="69">
        <v>855</v>
      </c>
      <c r="N42" s="69">
        <v>3663</v>
      </c>
      <c r="O42" s="69">
        <v>0</v>
      </c>
      <c r="P42" s="69">
        <v>21812</v>
      </c>
      <c r="Q42" s="141">
        <v>57231</v>
      </c>
      <c r="R42" s="153"/>
    </row>
    <row r="43" spans="2:18" ht="21" customHeight="1" x14ac:dyDescent="0.25">
      <c r="B43" s="137" t="s">
        <v>44</v>
      </c>
      <c r="C43" s="69">
        <v>0</v>
      </c>
      <c r="D43" s="69">
        <v>0</v>
      </c>
      <c r="E43" s="69">
        <v>0</v>
      </c>
      <c r="F43" s="69">
        <v>0</v>
      </c>
      <c r="G43" s="69">
        <v>0</v>
      </c>
      <c r="H43" s="69">
        <v>0</v>
      </c>
      <c r="I43" s="69">
        <v>0</v>
      </c>
      <c r="J43" s="69">
        <v>0</v>
      </c>
      <c r="K43" s="69">
        <v>0</v>
      </c>
      <c r="L43" s="69">
        <v>0</v>
      </c>
      <c r="M43" s="69">
        <v>0</v>
      </c>
      <c r="N43" s="69">
        <v>0</v>
      </c>
      <c r="O43" s="69">
        <v>0</v>
      </c>
      <c r="P43" s="69">
        <v>0</v>
      </c>
      <c r="Q43" s="141">
        <v>0</v>
      </c>
      <c r="R43" s="153"/>
    </row>
    <row r="44" spans="2:18" ht="21" customHeight="1" x14ac:dyDescent="0.25">
      <c r="B44" s="139" t="s">
        <v>45</v>
      </c>
      <c r="C44" s="140">
        <f>SUM(C7:C43)</f>
        <v>17469</v>
      </c>
      <c r="D44" s="140">
        <f t="shared" ref="D44:Q44" si="0">SUM(D7:D43)</f>
        <v>68184</v>
      </c>
      <c r="E44" s="140">
        <f t="shared" si="0"/>
        <v>15029</v>
      </c>
      <c r="F44" s="140">
        <f t="shared" si="0"/>
        <v>273681</v>
      </c>
      <c r="G44" s="140">
        <f t="shared" si="0"/>
        <v>24284</v>
      </c>
      <c r="H44" s="140">
        <f t="shared" si="0"/>
        <v>51951</v>
      </c>
      <c r="I44" s="140">
        <f t="shared" si="0"/>
        <v>6010</v>
      </c>
      <c r="J44" s="140">
        <f t="shared" si="0"/>
        <v>11866</v>
      </c>
      <c r="K44" s="140">
        <f t="shared" si="0"/>
        <v>10</v>
      </c>
      <c r="L44" s="140">
        <f t="shared" si="0"/>
        <v>51878</v>
      </c>
      <c r="M44" s="140">
        <f t="shared" si="0"/>
        <v>28593</v>
      </c>
      <c r="N44" s="140">
        <f t="shared" si="0"/>
        <v>47815</v>
      </c>
      <c r="O44" s="140">
        <f t="shared" si="0"/>
        <v>44088</v>
      </c>
      <c r="P44" s="140">
        <f t="shared" si="0"/>
        <v>100787</v>
      </c>
      <c r="Q44" s="140">
        <f t="shared" si="0"/>
        <v>741642</v>
      </c>
      <c r="R44" s="153"/>
    </row>
    <row r="45" spans="2:18" ht="21" customHeight="1" x14ac:dyDescent="0.25">
      <c r="B45" s="290" t="s">
        <v>46</v>
      </c>
      <c r="C45" s="290"/>
      <c r="D45" s="290"/>
      <c r="E45" s="290"/>
      <c r="F45" s="290"/>
      <c r="G45" s="290"/>
      <c r="H45" s="290"/>
      <c r="I45" s="290"/>
      <c r="J45" s="290"/>
      <c r="K45" s="290"/>
      <c r="L45" s="290"/>
      <c r="M45" s="290"/>
      <c r="N45" s="290"/>
      <c r="O45" s="290"/>
      <c r="P45" s="290"/>
      <c r="Q45" s="290"/>
      <c r="R45" s="154"/>
    </row>
    <row r="46" spans="2:18" ht="21" customHeight="1" x14ac:dyDescent="0.25">
      <c r="B46" s="137" t="s">
        <v>47</v>
      </c>
      <c r="C46" s="69">
        <v>0</v>
      </c>
      <c r="D46" s="69">
        <v>0</v>
      </c>
      <c r="E46" s="69">
        <v>0</v>
      </c>
      <c r="F46" s="69">
        <v>0</v>
      </c>
      <c r="G46" s="69">
        <v>0</v>
      </c>
      <c r="H46" s="69">
        <v>0</v>
      </c>
      <c r="I46" s="69">
        <v>0</v>
      </c>
      <c r="J46" s="69">
        <v>0</v>
      </c>
      <c r="K46" s="69">
        <v>0</v>
      </c>
      <c r="L46" s="69">
        <v>0</v>
      </c>
      <c r="M46" s="69">
        <v>0</v>
      </c>
      <c r="N46" s="69">
        <v>0</v>
      </c>
      <c r="O46" s="69">
        <v>0</v>
      </c>
      <c r="P46" s="69">
        <v>0</v>
      </c>
      <c r="Q46" s="141">
        <v>0</v>
      </c>
      <c r="R46" s="153"/>
    </row>
    <row r="47" spans="2:18" ht="21" customHeight="1" x14ac:dyDescent="0.25">
      <c r="B47" s="137" t="s">
        <v>65</v>
      </c>
      <c r="C47" s="69">
        <v>1323</v>
      </c>
      <c r="D47" s="69">
        <v>186397</v>
      </c>
      <c r="E47" s="69">
        <v>0</v>
      </c>
      <c r="F47" s="69">
        <v>935081</v>
      </c>
      <c r="G47" s="69">
        <v>11536</v>
      </c>
      <c r="H47" s="69">
        <v>98029</v>
      </c>
      <c r="I47" s="69">
        <v>0</v>
      </c>
      <c r="J47" s="69">
        <v>162556</v>
      </c>
      <c r="K47" s="69">
        <v>0</v>
      </c>
      <c r="L47" s="69">
        <v>12678</v>
      </c>
      <c r="M47" s="69">
        <v>0</v>
      </c>
      <c r="N47" s="69">
        <v>0</v>
      </c>
      <c r="O47" s="69">
        <v>432877</v>
      </c>
      <c r="P47" s="69">
        <v>328748</v>
      </c>
      <c r="Q47" s="141">
        <v>2169225</v>
      </c>
      <c r="R47" s="153"/>
    </row>
    <row r="48" spans="2:18" ht="21" customHeight="1" x14ac:dyDescent="0.25">
      <c r="B48" s="7" t="s">
        <v>258</v>
      </c>
      <c r="C48" s="69">
        <v>690</v>
      </c>
      <c r="D48" s="69">
        <v>27307</v>
      </c>
      <c r="E48" s="69">
        <v>12342</v>
      </c>
      <c r="F48" s="69">
        <v>90511</v>
      </c>
      <c r="G48" s="69">
        <v>5261</v>
      </c>
      <c r="H48" s="69">
        <v>17641</v>
      </c>
      <c r="I48" s="69">
        <v>12324</v>
      </c>
      <c r="J48" s="69">
        <v>13351</v>
      </c>
      <c r="K48" s="69">
        <v>0</v>
      </c>
      <c r="L48" s="69">
        <v>251</v>
      </c>
      <c r="M48" s="69">
        <v>15770</v>
      </c>
      <c r="N48" s="69">
        <v>279</v>
      </c>
      <c r="O48" s="69">
        <v>5490</v>
      </c>
      <c r="P48" s="69">
        <v>17291</v>
      </c>
      <c r="Q48" s="141">
        <v>218508</v>
      </c>
      <c r="R48" s="153"/>
    </row>
    <row r="49" spans="2:19" ht="21" customHeight="1" x14ac:dyDescent="0.25">
      <c r="B49" s="137" t="s">
        <v>48</v>
      </c>
      <c r="C49" s="69">
        <v>19825</v>
      </c>
      <c r="D49" s="69">
        <v>297619</v>
      </c>
      <c r="E49" s="69">
        <v>1067956</v>
      </c>
      <c r="F49" s="69">
        <v>193737</v>
      </c>
      <c r="G49" s="69">
        <v>77562</v>
      </c>
      <c r="H49" s="69">
        <v>215517</v>
      </c>
      <c r="I49" s="69">
        <v>32205</v>
      </c>
      <c r="J49" s="69">
        <v>306890</v>
      </c>
      <c r="K49" s="69">
        <v>0</v>
      </c>
      <c r="L49" s="69">
        <v>108612</v>
      </c>
      <c r="M49" s="69">
        <v>698</v>
      </c>
      <c r="N49" s="69">
        <v>1667</v>
      </c>
      <c r="O49" s="69">
        <v>1747488</v>
      </c>
      <c r="P49" s="69">
        <v>3337506</v>
      </c>
      <c r="Q49" s="141">
        <v>7407281</v>
      </c>
      <c r="R49" s="153"/>
    </row>
    <row r="50" spans="2:19" ht="21" customHeight="1" x14ac:dyDescent="0.25">
      <c r="B50" s="137" t="s">
        <v>259</v>
      </c>
      <c r="C50" s="69">
        <v>25803</v>
      </c>
      <c r="D50" s="69">
        <v>9845</v>
      </c>
      <c r="E50" s="69">
        <v>207</v>
      </c>
      <c r="F50" s="69">
        <v>23992</v>
      </c>
      <c r="G50" s="69">
        <v>23894</v>
      </c>
      <c r="H50" s="69">
        <v>13595</v>
      </c>
      <c r="I50" s="69">
        <v>578</v>
      </c>
      <c r="J50" s="69">
        <v>8115</v>
      </c>
      <c r="K50" s="69">
        <v>0</v>
      </c>
      <c r="L50" s="69">
        <v>146</v>
      </c>
      <c r="M50" s="69">
        <v>1197</v>
      </c>
      <c r="N50" s="69">
        <v>0</v>
      </c>
      <c r="O50" s="69">
        <v>0</v>
      </c>
      <c r="P50" s="69">
        <v>19793</v>
      </c>
      <c r="Q50" s="141">
        <v>127166</v>
      </c>
      <c r="R50" s="153"/>
    </row>
    <row r="51" spans="2:19" ht="21" customHeight="1" x14ac:dyDescent="0.25">
      <c r="B51" s="139" t="s">
        <v>45</v>
      </c>
      <c r="C51" s="140">
        <f>SUM(C46:C50)</f>
        <v>47641</v>
      </c>
      <c r="D51" s="140">
        <f t="shared" ref="D51:Q51" si="1">SUM(D46:D50)</f>
        <v>521168</v>
      </c>
      <c r="E51" s="140">
        <f t="shared" si="1"/>
        <v>1080505</v>
      </c>
      <c r="F51" s="140">
        <f t="shared" si="1"/>
        <v>1243321</v>
      </c>
      <c r="G51" s="140">
        <f t="shared" si="1"/>
        <v>118253</v>
      </c>
      <c r="H51" s="140">
        <f t="shared" si="1"/>
        <v>344782</v>
      </c>
      <c r="I51" s="140">
        <f t="shared" si="1"/>
        <v>45107</v>
      </c>
      <c r="J51" s="140">
        <f t="shared" si="1"/>
        <v>490912</v>
      </c>
      <c r="K51" s="140">
        <f t="shared" si="1"/>
        <v>0</v>
      </c>
      <c r="L51" s="140">
        <f t="shared" si="1"/>
        <v>121687</v>
      </c>
      <c r="M51" s="140">
        <f t="shared" si="1"/>
        <v>17665</v>
      </c>
      <c r="N51" s="140">
        <f t="shared" si="1"/>
        <v>1946</v>
      </c>
      <c r="O51" s="140">
        <f t="shared" si="1"/>
        <v>2185855</v>
      </c>
      <c r="P51" s="140">
        <f t="shared" si="1"/>
        <v>3703338</v>
      </c>
      <c r="Q51" s="140">
        <f t="shared" si="1"/>
        <v>9922180</v>
      </c>
      <c r="R51" s="153"/>
    </row>
    <row r="52" spans="2:19" ht="20.25" customHeight="1" x14ac:dyDescent="0.3">
      <c r="B52" s="291" t="s">
        <v>50</v>
      </c>
      <c r="C52" s="291"/>
      <c r="D52" s="291"/>
      <c r="E52" s="291"/>
      <c r="F52" s="291"/>
      <c r="G52" s="291"/>
      <c r="H52" s="291"/>
      <c r="I52" s="291"/>
      <c r="J52" s="291"/>
      <c r="K52" s="291"/>
      <c r="L52" s="291"/>
      <c r="M52" s="291"/>
      <c r="N52" s="291"/>
      <c r="O52" s="291"/>
      <c r="P52" s="291"/>
      <c r="Q52" s="291"/>
      <c r="R52" s="155"/>
      <c r="S52" s="5"/>
    </row>
    <row r="53" spans="2:19" x14ac:dyDescent="0.25">
      <c r="Q53" s="5"/>
    </row>
    <row r="54" spans="2:19" x14ac:dyDescent="0.25">
      <c r="C54" s="5"/>
      <c r="D54" s="5"/>
      <c r="E54" s="5"/>
      <c r="F54" s="5"/>
      <c r="G54" s="5"/>
      <c r="H54" s="5"/>
      <c r="I54" s="5"/>
      <c r="J54" s="5"/>
      <c r="K54" s="5"/>
      <c r="L54" s="5"/>
      <c r="M54" s="5"/>
      <c r="N54" s="5"/>
      <c r="O54" s="5"/>
      <c r="P54" s="5"/>
      <c r="Q54" s="5"/>
    </row>
  </sheetData>
  <sheetProtection algorithmName="SHA-512" hashValue="8fEO6A9lQECbIM/4Jei4AplVbZ1clGHvz/iqkIvTuj6NZYqki9srdZYze2MoBOdeCP6ZzmZb8bcJfjvhlrv+1A==" saltValue="Dx5ssmpCW6tqm27ogl85Uw==" spinCount="100000" sheet="1" objects="1" scenarios="1"/>
  <mergeCells count="4">
    <mergeCell ref="B4:Q4"/>
    <mergeCell ref="B6:Q6"/>
    <mergeCell ref="B45:Q45"/>
    <mergeCell ref="B52:Q5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92D050"/>
  </sheetPr>
  <dimension ref="B3:S55"/>
  <sheetViews>
    <sheetView topLeftCell="B4" workbookViewId="0">
      <pane xSplit="1" ySplit="3" topLeftCell="C43" activePane="bottomRight" state="frozen"/>
      <selection activeCell="N54" sqref="N54"/>
      <selection pane="topRight" activeCell="N54" sqref="N54"/>
      <selection pane="bottomLeft" activeCell="N54" sqref="N54"/>
      <selection pane="bottomRight" activeCell="N54" sqref="N54"/>
    </sheetView>
  </sheetViews>
  <sheetFormatPr defaultColWidth="9.33203125" defaultRowHeight="13.8" x14ac:dyDescent="0.25"/>
  <cols>
    <col min="1" max="1" width="12.44140625" style="4" customWidth="1"/>
    <col min="2" max="2" width="51.33203125" style="4" customWidth="1"/>
    <col min="3" max="17" width="21.5546875" style="4" customWidth="1"/>
    <col min="18" max="19" width="6.33203125" style="4" bestFit="1" customWidth="1"/>
    <col min="20" max="20" width="13.5546875" style="4" customWidth="1"/>
    <col min="21" max="16384" width="9.33203125" style="4"/>
  </cols>
  <sheetData>
    <row r="3" spans="2:18" ht="5.25" customHeight="1" x14ac:dyDescent="0.25"/>
    <row r="4" spans="2:18" ht="21" customHeight="1" x14ac:dyDescent="0.25">
      <c r="B4" s="288" t="s">
        <v>262</v>
      </c>
      <c r="C4" s="288"/>
      <c r="D4" s="288"/>
      <c r="E4" s="288"/>
      <c r="F4" s="288"/>
      <c r="G4" s="288"/>
      <c r="H4" s="288"/>
      <c r="I4" s="288"/>
      <c r="J4" s="288"/>
      <c r="K4" s="288"/>
      <c r="L4" s="288"/>
      <c r="M4" s="288"/>
      <c r="N4" s="288"/>
      <c r="O4" s="288"/>
      <c r="P4" s="288"/>
      <c r="Q4" s="288"/>
      <c r="R4" s="142"/>
    </row>
    <row r="5" spans="2:18" ht="28.5" customHeight="1" x14ac:dyDescent="0.25">
      <c r="B5" s="64" t="s">
        <v>0</v>
      </c>
      <c r="C5" s="66" t="s">
        <v>201</v>
      </c>
      <c r="D5" s="66" t="s">
        <v>202</v>
      </c>
      <c r="E5" s="66" t="s">
        <v>203</v>
      </c>
      <c r="F5" s="66" t="s">
        <v>204</v>
      </c>
      <c r="G5" s="66" t="s">
        <v>205</v>
      </c>
      <c r="H5" s="66" t="s">
        <v>206</v>
      </c>
      <c r="I5" s="66" t="s">
        <v>207</v>
      </c>
      <c r="J5" s="66" t="s">
        <v>208</v>
      </c>
      <c r="K5" s="66" t="s">
        <v>209</v>
      </c>
      <c r="L5" s="66" t="s">
        <v>210</v>
      </c>
      <c r="M5" s="66" t="s">
        <v>211</v>
      </c>
      <c r="N5" s="66" t="s">
        <v>212</v>
      </c>
      <c r="O5" s="66" t="s">
        <v>213</v>
      </c>
      <c r="P5" s="66" t="s">
        <v>214</v>
      </c>
      <c r="Q5" s="66" t="s">
        <v>215</v>
      </c>
      <c r="R5" s="152"/>
    </row>
    <row r="6" spans="2:18" ht="21" customHeight="1" x14ac:dyDescent="0.25">
      <c r="B6" s="289" t="s">
        <v>16</v>
      </c>
      <c r="C6" s="289"/>
      <c r="D6" s="289"/>
      <c r="E6" s="289"/>
      <c r="F6" s="289"/>
      <c r="G6" s="289"/>
      <c r="H6" s="289"/>
      <c r="I6" s="289"/>
      <c r="J6" s="289"/>
      <c r="K6" s="289"/>
      <c r="L6" s="289"/>
      <c r="M6" s="289"/>
      <c r="N6" s="289"/>
      <c r="O6" s="289"/>
      <c r="P6" s="289"/>
      <c r="Q6" s="289"/>
      <c r="R6" s="152"/>
    </row>
    <row r="7" spans="2:18" ht="18.75" customHeight="1" x14ac:dyDescent="0.25">
      <c r="B7" s="137" t="s">
        <v>17</v>
      </c>
      <c r="C7" s="69">
        <v>0</v>
      </c>
      <c r="D7" s="69">
        <v>29</v>
      </c>
      <c r="E7" s="69">
        <v>142</v>
      </c>
      <c r="F7" s="69">
        <v>966</v>
      </c>
      <c r="G7" s="69">
        <v>484</v>
      </c>
      <c r="H7" s="69">
        <v>12</v>
      </c>
      <c r="I7" s="69">
        <v>0</v>
      </c>
      <c r="J7" s="69">
        <v>0</v>
      </c>
      <c r="K7" s="69">
        <v>0</v>
      </c>
      <c r="L7" s="69">
        <v>2595</v>
      </c>
      <c r="M7" s="69">
        <v>306</v>
      </c>
      <c r="N7" s="69">
        <v>10517</v>
      </c>
      <c r="O7" s="69">
        <v>496551</v>
      </c>
      <c r="P7" s="69">
        <v>1187</v>
      </c>
      <c r="Q7" s="141">
        <v>512787</v>
      </c>
      <c r="R7" s="153"/>
    </row>
    <row r="8" spans="2:18" ht="21" customHeight="1" x14ac:dyDescent="0.25">
      <c r="B8" s="137" t="s">
        <v>18</v>
      </c>
      <c r="C8" s="69">
        <v>0</v>
      </c>
      <c r="D8" s="69">
        <v>29764</v>
      </c>
      <c r="E8" s="69">
        <v>29764</v>
      </c>
      <c r="F8" s="69">
        <v>39686</v>
      </c>
      <c r="G8" s="69">
        <v>54568</v>
      </c>
      <c r="H8" s="69">
        <v>54568</v>
      </c>
      <c r="I8" s="69">
        <v>39686</v>
      </c>
      <c r="J8" s="69">
        <v>39686</v>
      </c>
      <c r="K8" s="69">
        <v>0</v>
      </c>
      <c r="L8" s="69">
        <v>39686</v>
      </c>
      <c r="M8" s="69">
        <v>29764</v>
      </c>
      <c r="N8" s="69">
        <v>29764</v>
      </c>
      <c r="O8" s="69">
        <v>0</v>
      </c>
      <c r="P8" s="69">
        <v>29764</v>
      </c>
      <c r="Q8" s="141">
        <v>416699</v>
      </c>
      <c r="R8" s="153"/>
    </row>
    <row r="9" spans="2:18" ht="21" customHeight="1" x14ac:dyDescent="0.25">
      <c r="B9" s="137" t="s">
        <v>19</v>
      </c>
      <c r="C9" s="69">
        <v>6131</v>
      </c>
      <c r="D9" s="69">
        <v>41584</v>
      </c>
      <c r="E9" s="69">
        <v>8578</v>
      </c>
      <c r="F9" s="69">
        <v>35022</v>
      </c>
      <c r="G9" s="69">
        <v>99636</v>
      </c>
      <c r="H9" s="69">
        <v>711</v>
      </c>
      <c r="I9" s="69">
        <v>79032</v>
      </c>
      <c r="J9" s="69">
        <v>12121</v>
      </c>
      <c r="K9" s="69">
        <v>0</v>
      </c>
      <c r="L9" s="69">
        <v>15052</v>
      </c>
      <c r="M9" s="69">
        <v>49798</v>
      </c>
      <c r="N9" s="69">
        <v>23673</v>
      </c>
      <c r="O9" s="69">
        <v>0</v>
      </c>
      <c r="P9" s="69">
        <v>0</v>
      </c>
      <c r="Q9" s="141">
        <v>371339</v>
      </c>
      <c r="R9" s="153"/>
    </row>
    <row r="10" spans="2:18" ht="21" customHeight="1" x14ac:dyDescent="0.25">
      <c r="B10" s="137" t="s">
        <v>145</v>
      </c>
      <c r="C10" s="69">
        <v>6433</v>
      </c>
      <c r="D10" s="69">
        <v>7681</v>
      </c>
      <c r="E10" s="69">
        <v>4980</v>
      </c>
      <c r="F10" s="69">
        <v>20779</v>
      </c>
      <c r="G10" s="69">
        <v>21073</v>
      </c>
      <c r="H10" s="69">
        <v>17885</v>
      </c>
      <c r="I10" s="69">
        <v>24140</v>
      </c>
      <c r="J10" s="69">
        <v>16553</v>
      </c>
      <c r="K10" s="69">
        <v>0</v>
      </c>
      <c r="L10" s="69">
        <v>629</v>
      </c>
      <c r="M10" s="69">
        <v>3842</v>
      </c>
      <c r="N10" s="69">
        <v>11067</v>
      </c>
      <c r="O10" s="69">
        <v>660</v>
      </c>
      <c r="P10" s="69">
        <v>7090</v>
      </c>
      <c r="Q10" s="141">
        <v>142809</v>
      </c>
      <c r="R10" s="153"/>
    </row>
    <row r="11" spans="2:18" ht="21" customHeight="1" x14ac:dyDescent="0.25">
      <c r="B11" s="137" t="s">
        <v>20</v>
      </c>
      <c r="C11" s="69">
        <v>83</v>
      </c>
      <c r="D11" s="69">
        <v>15866</v>
      </c>
      <c r="E11" s="69">
        <v>7384</v>
      </c>
      <c r="F11" s="69">
        <v>82295</v>
      </c>
      <c r="G11" s="69">
        <v>16769</v>
      </c>
      <c r="H11" s="69">
        <v>16981</v>
      </c>
      <c r="I11" s="69">
        <v>129951</v>
      </c>
      <c r="J11" s="69">
        <v>141104</v>
      </c>
      <c r="K11" s="69">
        <v>0</v>
      </c>
      <c r="L11" s="69">
        <v>19371</v>
      </c>
      <c r="M11" s="69">
        <v>23032</v>
      </c>
      <c r="N11" s="69">
        <v>54782</v>
      </c>
      <c r="O11" s="69">
        <v>302263</v>
      </c>
      <c r="P11" s="69">
        <v>39391</v>
      </c>
      <c r="Q11" s="141">
        <v>849273</v>
      </c>
      <c r="R11" s="153"/>
    </row>
    <row r="12" spans="2:18" ht="21" customHeight="1" x14ac:dyDescent="0.25">
      <c r="B12" s="137" t="s">
        <v>139</v>
      </c>
      <c r="C12" s="69">
        <v>0</v>
      </c>
      <c r="D12" s="69">
        <v>6385</v>
      </c>
      <c r="E12" s="69">
        <v>18277</v>
      </c>
      <c r="F12" s="69">
        <v>37440</v>
      </c>
      <c r="G12" s="69">
        <v>16506</v>
      </c>
      <c r="H12" s="69">
        <v>26927</v>
      </c>
      <c r="I12" s="69">
        <v>323878</v>
      </c>
      <c r="J12" s="69">
        <v>257180</v>
      </c>
      <c r="K12" s="69">
        <v>0</v>
      </c>
      <c r="L12" s="69">
        <v>98508</v>
      </c>
      <c r="M12" s="69">
        <v>47458</v>
      </c>
      <c r="N12" s="69">
        <v>47502</v>
      </c>
      <c r="O12" s="69">
        <v>233348</v>
      </c>
      <c r="P12" s="69">
        <v>104157</v>
      </c>
      <c r="Q12" s="141">
        <v>1217564</v>
      </c>
      <c r="R12" s="153"/>
    </row>
    <row r="13" spans="2:18" ht="21" customHeight="1" x14ac:dyDescent="0.25">
      <c r="B13" s="137" t="s">
        <v>21</v>
      </c>
      <c r="C13" s="69">
        <v>0</v>
      </c>
      <c r="D13" s="69">
        <v>19720</v>
      </c>
      <c r="E13" s="69">
        <v>15897</v>
      </c>
      <c r="F13" s="69">
        <v>59297</v>
      </c>
      <c r="G13" s="69">
        <v>8631</v>
      </c>
      <c r="H13" s="69">
        <v>25623</v>
      </c>
      <c r="I13" s="69">
        <v>252129</v>
      </c>
      <c r="J13" s="69">
        <v>321323</v>
      </c>
      <c r="K13" s="69">
        <v>0</v>
      </c>
      <c r="L13" s="69">
        <v>59722</v>
      </c>
      <c r="M13" s="69">
        <v>102705</v>
      </c>
      <c r="N13" s="69">
        <v>43245</v>
      </c>
      <c r="O13" s="69">
        <v>129014</v>
      </c>
      <c r="P13" s="69">
        <v>32516</v>
      </c>
      <c r="Q13" s="141">
        <v>1069823</v>
      </c>
      <c r="R13" s="153"/>
    </row>
    <row r="14" spans="2:18" ht="21" customHeight="1" x14ac:dyDescent="0.25">
      <c r="B14" s="137" t="s">
        <v>22</v>
      </c>
      <c r="C14" s="69">
        <v>0</v>
      </c>
      <c r="D14" s="69">
        <v>3442</v>
      </c>
      <c r="E14" s="69">
        <v>1052</v>
      </c>
      <c r="F14" s="69">
        <v>11649</v>
      </c>
      <c r="G14" s="69">
        <v>631</v>
      </c>
      <c r="H14" s="69">
        <v>9759</v>
      </c>
      <c r="I14" s="69">
        <v>20522</v>
      </c>
      <c r="J14" s="69">
        <v>12174</v>
      </c>
      <c r="K14" s="69">
        <v>0</v>
      </c>
      <c r="L14" s="69">
        <v>1320</v>
      </c>
      <c r="M14" s="69">
        <v>1459</v>
      </c>
      <c r="N14" s="69">
        <v>5874</v>
      </c>
      <c r="O14" s="69">
        <v>0</v>
      </c>
      <c r="P14" s="69">
        <v>1917</v>
      </c>
      <c r="Q14" s="141">
        <v>69800</v>
      </c>
      <c r="R14" s="153"/>
    </row>
    <row r="15" spans="2:18" ht="21" customHeight="1" x14ac:dyDescent="0.25">
      <c r="B15" s="137" t="s">
        <v>23</v>
      </c>
      <c r="C15" s="69">
        <v>0</v>
      </c>
      <c r="D15" s="69">
        <v>0</v>
      </c>
      <c r="E15" s="69">
        <v>0</v>
      </c>
      <c r="F15" s="69">
        <v>0</v>
      </c>
      <c r="G15" s="69">
        <v>0</v>
      </c>
      <c r="H15" s="69">
        <v>0</v>
      </c>
      <c r="I15" s="69">
        <v>0</v>
      </c>
      <c r="J15" s="69">
        <v>0</v>
      </c>
      <c r="K15" s="69">
        <v>433172</v>
      </c>
      <c r="L15" s="69">
        <v>0</v>
      </c>
      <c r="M15" s="69">
        <v>0</v>
      </c>
      <c r="N15" s="69">
        <v>0</v>
      </c>
      <c r="O15" s="69">
        <v>0</v>
      </c>
      <c r="P15" s="69">
        <v>0</v>
      </c>
      <c r="Q15" s="141">
        <v>433172</v>
      </c>
      <c r="R15" s="153"/>
    </row>
    <row r="16" spans="2:18" ht="21" customHeight="1" x14ac:dyDescent="0.25">
      <c r="B16" s="137" t="s">
        <v>24</v>
      </c>
      <c r="C16" s="69">
        <v>0</v>
      </c>
      <c r="D16" s="69">
        <v>6579</v>
      </c>
      <c r="E16" s="69">
        <v>2217</v>
      </c>
      <c r="F16" s="69">
        <v>16839</v>
      </c>
      <c r="G16" s="69">
        <v>4620</v>
      </c>
      <c r="H16" s="69">
        <v>5417</v>
      </c>
      <c r="I16" s="69">
        <v>67501</v>
      </c>
      <c r="J16" s="69">
        <v>55226</v>
      </c>
      <c r="K16" s="69">
        <v>4069</v>
      </c>
      <c r="L16" s="69">
        <v>1632</v>
      </c>
      <c r="M16" s="69">
        <v>11747</v>
      </c>
      <c r="N16" s="69">
        <v>18240</v>
      </c>
      <c r="O16" s="69">
        <v>0</v>
      </c>
      <c r="P16" s="69">
        <v>4008</v>
      </c>
      <c r="Q16" s="141">
        <v>198094</v>
      </c>
      <c r="R16" s="153"/>
    </row>
    <row r="17" spans="2:18" ht="21" customHeight="1" x14ac:dyDescent="0.25">
      <c r="B17" s="137" t="s">
        <v>25</v>
      </c>
      <c r="C17" s="69">
        <v>0</v>
      </c>
      <c r="D17" s="69">
        <v>5062</v>
      </c>
      <c r="E17" s="69">
        <v>5241</v>
      </c>
      <c r="F17" s="69">
        <v>19307</v>
      </c>
      <c r="G17" s="69">
        <v>5451</v>
      </c>
      <c r="H17" s="69">
        <v>12734</v>
      </c>
      <c r="I17" s="69">
        <v>125116</v>
      </c>
      <c r="J17" s="69">
        <v>135857</v>
      </c>
      <c r="K17" s="69">
        <v>0</v>
      </c>
      <c r="L17" s="69">
        <v>26035</v>
      </c>
      <c r="M17" s="69">
        <v>12435</v>
      </c>
      <c r="N17" s="69">
        <v>21758</v>
      </c>
      <c r="O17" s="69">
        <v>76658</v>
      </c>
      <c r="P17" s="69">
        <v>5284</v>
      </c>
      <c r="Q17" s="141">
        <v>450938</v>
      </c>
      <c r="R17" s="153"/>
    </row>
    <row r="18" spans="2:18" ht="21" customHeight="1" x14ac:dyDescent="0.25">
      <c r="B18" s="137" t="s">
        <v>26</v>
      </c>
      <c r="C18" s="69">
        <v>12136</v>
      </c>
      <c r="D18" s="69">
        <v>25078</v>
      </c>
      <c r="E18" s="69">
        <v>8133</v>
      </c>
      <c r="F18" s="69">
        <v>77938</v>
      </c>
      <c r="G18" s="69">
        <v>6851</v>
      </c>
      <c r="H18" s="69">
        <v>16378</v>
      </c>
      <c r="I18" s="69">
        <v>51229</v>
      </c>
      <c r="J18" s="69">
        <v>53770</v>
      </c>
      <c r="K18" s="69">
        <v>0</v>
      </c>
      <c r="L18" s="69">
        <v>6992</v>
      </c>
      <c r="M18" s="69">
        <v>26539</v>
      </c>
      <c r="N18" s="69">
        <v>39412</v>
      </c>
      <c r="O18" s="69">
        <v>114471</v>
      </c>
      <c r="P18" s="69">
        <v>9411</v>
      </c>
      <c r="Q18" s="141">
        <v>448337</v>
      </c>
      <c r="R18" s="153"/>
    </row>
    <row r="19" spans="2:18" ht="21" customHeight="1" x14ac:dyDescent="0.25">
      <c r="B19" s="137" t="s">
        <v>27</v>
      </c>
      <c r="C19" s="69">
        <v>0</v>
      </c>
      <c r="D19" s="69">
        <v>13880</v>
      </c>
      <c r="E19" s="69">
        <v>5321</v>
      </c>
      <c r="F19" s="69">
        <v>35280</v>
      </c>
      <c r="G19" s="69">
        <v>5597</v>
      </c>
      <c r="H19" s="69">
        <v>16321</v>
      </c>
      <c r="I19" s="69">
        <v>114258</v>
      </c>
      <c r="J19" s="69">
        <v>130838</v>
      </c>
      <c r="K19" s="69">
        <v>0</v>
      </c>
      <c r="L19" s="69">
        <v>1355</v>
      </c>
      <c r="M19" s="69">
        <v>22543</v>
      </c>
      <c r="N19" s="69">
        <v>33179</v>
      </c>
      <c r="O19" s="69">
        <v>0</v>
      </c>
      <c r="P19" s="69">
        <v>14452</v>
      </c>
      <c r="Q19" s="141">
        <v>393023</v>
      </c>
      <c r="R19" s="153"/>
    </row>
    <row r="20" spans="2:18" ht="21" customHeight="1" x14ac:dyDescent="0.25">
      <c r="B20" s="137" t="s">
        <v>28</v>
      </c>
      <c r="C20" s="69">
        <v>5789</v>
      </c>
      <c r="D20" s="69">
        <v>22469</v>
      </c>
      <c r="E20" s="69">
        <v>32825</v>
      </c>
      <c r="F20" s="69">
        <v>57185</v>
      </c>
      <c r="G20" s="69">
        <v>33130</v>
      </c>
      <c r="H20" s="69">
        <v>16397</v>
      </c>
      <c r="I20" s="69">
        <v>143332</v>
      </c>
      <c r="J20" s="69">
        <v>100439</v>
      </c>
      <c r="K20" s="69">
        <v>0</v>
      </c>
      <c r="L20" s="69">
        <v>69016</v>
      </c>
      <c r="M20" s="69">
        <v>20711</v>
      </c>
      <c r="N20" s="69">
        <v>45504</v>
      </c>
      <c r="O20" s="69">
        <v>158200</v>
      </c>
      <c r="P20" s="69">
        <v>35097</v>
      </c>
      <c r="Q20" s="141">
        <v>740093</v>
      </c>
      <c r="R20" s="153"/>
    </row>
    <row r="21" spans="2:18" ht="21" customHeight="1" x14ac:dyDescent="0.25">
      <c r="B21" s="137" t="s">
        <v>29</v>
      </c>
      <c r="C21" s="69">
        <v>12975</v>
      </c>
      <c r="D21" s="69">
        <v>11683</v>
      </c>
      <c r="E21" s="69">
        <v>10983</v>
      </c>
      <c r="F21" s="69">
        <v>31739</v>
      </c>
      <c r="G21" s="69">
        <v>11482</v>
      </c>
      <c r="H21" s="69">
        <v>31440</v>
      </c>
      <c r="I21" s="69">
        <v>205636</v>
      </c>
      <c r="J21" s="69">
        <v>100302</v>
      </c>
      <c r="K21" s="69">
        <v>0</v>
      </c>
      <c r="L21" s="69">
        <v>16938</v>
      </c>
      <c r="M21" s="69">
        <v>32362</v>
      </c>
      <c r="N21" s="69">
        <v>49011</v>
      </c>
      <c r="O21" s="69">
        <v>26353</v>
      </c>
      <c r="P21" s="69">
        <v>5833</v>
      </c>
      <c r="Q21" s="141">
        <v>546738</v>
      </c>
      <c r="R21" s="153"/>
    </row>
    <row r="22" spans="2:18" ht="21" customHeight="1" x14ac:dyDescent="0.25">
      <c r="B22" s="137" t="s">
        <v>30</v>
      </c>
      <c r="C22" s="69">
        <v>0</v>
      </c>
      <c r="D22" s="69">
        <v>3898</v>
      </c>
      <c r="E22" s="69">
        <v>4371</v>
      </c>
      <c r="F22" s="69">
        <v>13980</v>
      </c>
      <c r="G22" s="69">
        <v>1418</v>
      </c>
      <c r="H22" s="69">
        <v>8998</v>
      </c>
      <c r="I22" s="69">
        <v>49720</v>
      </c>
      <c r="J22" s="69">
        <v>35682</v>
      </c>
      <c r="K22" s="69">
        <v>0</v>
      </c>
      <c r="L22" s="69">
        <v>2945</v>
      </c>
      <c r="M22" s="69">
        <v>9240</v>
      </c>
      <c r="N22" s="69">
        <v>25194</v>
      </c>
      <c r="O22" s="69">
        <v>0</v>
      </c>
      <c r="P22" s="69">
        <v>1878</v>
      </c>
      <c r="Q22" s="141">
        <v>157324</v>
      </c>
      <c r="R22" s="153"/>
    </row>
    <row r="23" spans="2:18" ht="21" customHeight="1" x14ac:dyDescent="0.25">
      <c r="B23" s="137" t="s">
        <v>31</v>
      </c>
      <c r="C23" s="69">
        <v>0</v>
      </c>
      <c r="D23" s="69">
        <v>0</v>
      </c>
      <c r="E23" s="69">
        <v>0</v>
      </c>
      <c r="F23" s="69">
        <v>0</v>
      </c>
      <c r="G23" s="69">
        <v>0</v>
      </c>
      <c r="H23" s="69">
        <v>0</v>
      </c>
      <c r="I23" s="69">
        <v>0</v>
      </c>
      <c r="J23" s="69">
        <v>0</v>
      </c>
      <c r="K23" s="69">
        <v>0</v>
      </c>
      <c r="L23" s="69">
        <v>0</v>
      </c>
      <c r="M23" s="69">
        <v>0</v>
      </c>
      <c r="N23" s="69">
        <v>0</v>
      </c>
      <c r="O23" s="69">
        <v>0</v>
      </c>
      <c r="P23" s="69">
        <v>0</v>
      </c>
      <c r="Q23" s="141">
        <v>0</v>
      </c>
      <c r="R23" s="153"/>
    </row>
    <row r="24" spans="2:18" ht="21" customHeight="1" x14ac:dyDescent="0.25">
      <c r="B24" s="137" t="s">
        <v>32</v>
      </c>
      <c r="C24" s="69">
        <v>816</v>
      </c>
      <c r="D24" s="69">
        <v>9511</v>
      </c>
      <c r="E24" s="69">
        <v>2709</v>
      </c>
      <c r="F24" s="69">
        <v>50974</v>
      </c>
      <c r="G24" s="69">
        <v>34686</v>
      </c>
      <c r="H24" s="69">
        <v>17626</v>
      </c>
      <c r="I24" s="69">
        <v>164434</v>
      </c>
      <c r="J24" s="69">
        <v>101799</v>
      </c>
      <c r="K24" s="69">
        <v>0</v>
      </c>
      <c r="L24" s="69">
        <v>35966</v>
      </c>
      <c r="M24" s="69">
        <v>4623</v>
      </c>
      <c r="N24" s="69">
        <v>21471</v>
      </c>
      <c r="O24" s="69">
        <v>446020</v>
      </c>
      <c r="P24" s="69">
        <v>21466</v>
      </c>
      <c r="Q24" s="141">
        <v>912101</v>
      </c>
      <c r="R24" s="153"/>
    </row>
    <row r="25" spans="2:18" ht="21" customHeight="1" x14ac:dyDescent="0.25">
      <c r="B25" s="137" t="s">
        <v>33</v>
      </c>
      <c r="C25" s="69">
        <v>0</v>
      </c>
      <c r="D25" s="69">
        <v>15945</v>
      </c>
      <c r="E25" s="69">
        <v>7040</v>
      </c>
      <c r="F25" s="69">
        <v>82629</v>
      </c>
      <c r="G25" s="69">
        <v>9004</v>
      </c>
      <c r="H25" s="69">
        <v>29282</v>
      </c>
      <c r="I25" s="69">
        <v>42265</v>
      </c>
      <c r="J25" s="69">
        <v>77250</v>
      </c>
      <c r="K25" s="69">
        <v>0</v>
      </c>
      <c r="L25" s="69">
        <v>6362</v>
      </c>
      <c r="M25" s="69">
        <v>31772</v>
      </c>
      <c r="N25" s="69">
        <v>55825</v>
      </c>
      <c r="O25" s="69">
        <v>14602</v>
      </c>
      <c r="P25" s="69">
        <v>1903</v>
      </c>
      <c r="Q25" s="141">
        <v>373879</v>
      </c>
      <c r="R25" s="153"/>
    </row>
    <row r="26" spans="2:18" ht="21" customHeight="1" x14ac:dyDescent="0.25">
      <c r="B26" s="137" t="s">
        <v>34</v>
      </c>
      <c r="C26" s="69">
        <v>0</v>
      </c>
      <c r="D26" s="69">
        <v>15031</v>
      </c>
      <c r="E26" s="69">
        <v>5126</v>
      </c>
      <c r="F26" s="69">
        <v>23189</v>
      </c>
      <c r="G26" s="69">
        <v>4548</v>
      </c>
      <c r="H26" s="69">
        <v>2221</v>
      </c>
      <c r="I26" s="69">
        <v>116788</v>
      </c>
      <c r="J26" s="69">
        <v>51649</v>
      </c>
      <c r="K26" s="69">
        <v>0</v>
      </c>
      <c r="L26" s="69">
        <v>2724</v>
      </c>
      <c r="M26" s="69">
        <v>24399</v>
      </c>
      <c r="N26" s="69">
        <v>8031</v>
      </c>
      <c r="O26" s="69">
        <v>0</v>
      </c>
      <c r="P26" s="69">
        <v>16975</v>
      </c>
      <c r="Q26" s="141">
        <v>270681</v>
      </c>
      <c r="R26" s="153"/>
    </row>
    <row r="27" spans="2:18" ht="21" customHeight="1" x14ac:dyDescent="0.25">
      <c r="B27" s="137" t="s">
        <v>35</v>
      </c>
      <c r="C27" s="69">
        <v>0</v>
      </c>
      <c r="D27" s="69">
        <v>3047</v>
      </c>
      <c r="E27" s="69">
        <v>3213</v>
      </c>
      <c r="F27" s="69">
        <v>3943</v>
      </c>
      <c r="G27" s="69">
        <v>10980</v>
      </c>
      <c r="H27" s="69">
        <v>447</v>
      </c>
      <c r="I27" s="69">
        <v>58778</v>
      </c>
      <c r="J27" s="69">
        <v>77790</v>
      </c>
      <c r="K27" s="69">
        <v>11365</v>
      </c>
      <c r="L27" s="69">
        <v>2958</v>
      </c>
      <c r="M27" s="69">
        <v>2693</v>
      </c>
      <c r="N27" s="69">
        <v>8281</v>
      </c>
      <c r="O27" s="69">
        <v>157375</v>
      </c>
      <c r="P27" s="69">
        <v>13565</v>
      </c>
      <c r="Q27" s="141">
        <v>354433</v>
      </c>
      <c r="R27" s="153"/>
    </row>
    <row r="28" spans="2:18" ht="21" customHeight="1" x14ac:dyDescent="0.25">
      <c r="B28" s="137" t="s">
        <v>36</v>
      </c>
      <c r="C28" s="69">
        <v>488</v>
      </c>
      <c r="D28" s="69">
        <v>8462</v>
      </c>
      <c r="E28" s="69">
        <v>1234</v>
      </c>
      <c r="F28" s="69">
        <v>18259</v>
      </c>
      <c r="G28" s="69">
        <v>2999</v>
      </c>
      <c r="H28" s="69">
        <v>13467</v>
      </c>
      <c r="I28" s="69">
        <v>56404</v>
      </c>
      <c r="J28" s="69">
        <v>54405</v>
      </c>
      <c r="K28" s="69">
        <v>0</v>
      </c>
      <c r="L28" s="69">
        <v>2242</v>
      </c>
      <c r="M28" s="69">
        <v>6469</v>
      </c>
      <c r="N28" s="69">
        <v>49334</v>
      </c>
      <c r="O28" s="69">
        <v>0</v>
      </c>
      <c r="P28" s="69">
        <v>8412</v>
      </c>
      <c r="Q28" s="141">
        <v>222175</v>
      </c>
      <c r="R28" s="153"/>
    </row>
    <row r="29" spans="2:18" ht="21" customHeight="1" x14ac:dyDescent="0.25">
      <c r="B29" s="137" t="s">
        <v>199</v>
      </c>
      <c r="C29" s="69">
        <v>0</v>
      </c>
      <c r="D29" s="69">
        <v>7253</v>
      </c>
      <c r="E29" s="69">
        <v>3279</v>
      </c>
      <c r="F29" s="69">
        <v>9386</v>
      </c>
      <c r="G29" s="69">
        <v>2077</v>
      </c>
      <c r="H29" s="69">
        <v>5970</v>
      </c>
      <c r="I29" s="69">
        <v>80170</v>
      </c>
      <c r="J29" s="69">
        <v>50560</v>
      </c>
      <c r="K29" s="69">
        <v>0</v>
      </c>
      <c r="L29" s="69">
        <v>10083</v>
      </c>
      <c r="M29" s="69">
        <v>7383</v>
      </c>
      <c r="N29" s="69">
        <v>22549</v>
      </c>
      <c r="O29" s="69">
        <v>0</v>
      </c>
      <c r="P29" s="69">
        <v>7937</v>
      </c>
      <c r="Q29" s="141">
        <v>206647</v>
      </c>
      <c r="R29" s="153"/>
    </row>
    <row r="30" spans="2:18" ht="21" customHeight="1" x14ac:dyDescent="0.25">
      <c r="B30" s="137" t="s">
        <v>200</v>
      </c>
      <c r="C30" s="69">
        <v>32860</v>
      </c>
      <c r="D30" s="69">
        <v>10757</v>
      </c>
      <c r="E30" s="69">
        <v>1431</v>
      </c>
      <c r="F30" s="69">
        <v>17008</v>
      </c>
      <c r="G30" s="69">
        <v>2660</v>
      </c>
      <c r="H30" s="69">
        <v>5034</v>
      </c>
      <c r="I30" s="69">
        <v>31305</v>
      </c>
      <c r="J30" s="69">
        <v>23553</v>
      </c>
      <c r="K30" s="69">
        <v>0</v>
      </c>
      <c r="L30" s="69">
        <v>2578</v>
      </c>
      <c r="M30" s="69">
        <v>1924</v>
      </c>
      <c r="N30" s="69">
        <v>5243</v>
      </c>
      <c r="O30" s="69">
        <v>0</v>
      </c>
      <c r="P30" s="69">
        <v>5970</v>
      </c>
      <c r="Q30" s="141">
        <v>140323</v>
      </c>
      <c r="R30" s="153"/>
    </row>
    <row r="31" spans="2:18" ht="21" customHeight="1" x14ac:dyDescent="0.25">
      <c r="B31" s="137" t="s">
        <v>37</v>
      </c>
      <c r="C31" s="69">
        <v>0</v>
      </c>
      <c r="D31" s="69">
        <v>4294</v>
      </c>
      <c r="E31" s="69">
        <v>6474</v>
      </c>
      <c r="F31" s="69">
        <v>12829</v>
      </c>
      <c r="G31" s="69">
        <v>470</v>
      </c>
      <c r="H31" s="69">
        <v>8185</v>
      </c>
      <c r="I31" s="69">
        <v>103921</v>
      </c>
      <c r="J31" s="69">
        <v>97565</v>
      </c>
      <c r="K31" s="69">
        <v>0</v>
      </c>
      <c r="L31" s="69">
        <v>1937</v>
      </c>
      <c r="M31" s="69">
        <v>7777</v>
      </c>
      <c r="N31" s="69">
        <v>39347</v>
      </c>
      <c r="O31" s="69">
        <v>0</v>
      </c>
      <c r="P31" s="69">
        <v>1984</v>
      </c>
      <c r="Q31" s="141">
        <v>284783</v>
      </c>
      <c r="R31" s="153"/>
    </row>
    <row r="32" spans="2:18" ht="21" customHeight="1" x14ac:dyDescent="0.25">
      <c r="B32" s="137" t="s">
        <v>141</v>
      </c>
      <c r="C32" s="69">
        <v>0</v>
      </c>
      <c r="D32" s="69">
        <v>2225</v>
      </c>
      <c r="E32" s="69">
        <v>2480</v>
      </c>
      <c r="F32" s="69">
        <v>23086</v>
      </c>
      <c r="G32" s="69">
        <v>3138</v>
      </c>
      <c r="H32" s="69">
        <v>569</v>
      </c>
      <c r="I32" s="69">
        <v>61362</v>
      </c>
      <c r="J32" s="69">
        <v>57907</v>
      </c>
      <c r="K32" s="69">
        <v>0</v>
      </c>
      <c r="L32" s="69">
        <v>12866</v>
      </c>
      <c r="M32" s="69">
        <v>7510</v>
      </c>
      <c r="N32" s="69">
        <v>13894</v>
      </c>
      <c r="O32" s="69">
        <v>78897</v>
      </c>
      <c r="P32" s="69">
        <v>568</v>
      </c>
      <c r="Q32" s="141">
        <v>264500</v>
      </c>
      <c r="R32" s="153"/>
    </row>
    <row r="33" spans="2:18" ht="21" customHeight="1" x14ac:dyDescent="0.25">
      <c r="B33" s="137" t="s">
        <v>218</v>
      </c>
      <c r="C33" s="69">
        <v>0</v>
      </c>
      <c r="D33" s="69">
        <v>2029</v>
      </c>
      <c r="E33" s="69">
        <v>2413</v>
      </c>
      <c r="F33" s="69">
        <v>6143</v>
      </c>
      <c r="G33" s="69">
        <v>6780</v>
      </c>
      <c r="H33" s="69">
        <v>3900</v>
      </c>
      <c r="I33" s="69">
        <v>46213</v>
      </c>
      <c r="J33" s="69">
        <v>20538</v>
      </c>
      <c r="K33" s="69">
        <v>0</v>
      </c>
      <c r="L33" s="69">
        <v>5899</v>
      </c>
      <c r="M33" s="69">
        <v>3315</v>
      </c>
      <c r="N33" s="69">
        <v>4479</v>
      </c>
      <c r="O33" s="69">
        <v>0</v>
      </c>
      <c r="P33" s="69">
        <v>15427</v>
      </c>
      <c r="Q33" s="141">
        <v>117136</v>
      </c>
      <c r="R33" s="153"/>
    </row>
    <row r="34" spans="2:18" ht="21" customHeight="1" x14ac:dyDescent="0.25">
      <c r="B34" s="137" t="s">
        <v>142</v>
      </c>
      <c r="C34" s="69">
        <v>0</v>
      </c>
      <c r="D34" s="69">
        <v>1744</v>
      </c>
      <c r="E34" s="69">
        <v>624</v>
      </c>
      <c r="F34" s="69">
        <v>5995</v>
      </c>
      <c r="G34" s="69">
        <v>4833</v>
      </c>
      <c r="H34" s="69">
        <v>4729</v>
      </c>
      <c r="I34" s="69">
        <v>108144</v>
      </c>
      <c r="J34" s="69">
        <v>46253</v>
      </c>
      <c r="K34" s="69">
        <v>19252</v>
      </c>
      <c r="L34" s="69">
        <v>17924</v>
      </c>
      <c r="M34" s="69">
        <v>1816</v>
      </c>
      <c r="N34" s="69">
        <v>7799</v>
      </c>
      <c r="O34" s="69">
        <v>383312</v>
      </c>
      <c r="P34" s="69">
        <v>5747</v>
      </c>
      <c r="Q34" s="141">
        <v>608171</v>
      </c>
      <c r="R34" s="153"/>
    </row>
    <row r="35" spans="2:18" ht="21" customHeight="1" x14ac:dyDescent="0.25">
      <c r="B35" s="137" t="s">
        <v>143</v>
      </c>
      <c r="C35" s="69">
        <v>0</v>
      </c>
      <c r="D35" s="69">
        <v>1644</v>
      </c>
      <c r="E35" s="69">
        <v>3379</v>
      </c>
      <c r="F35" s="69">
        <v>2538</v>
      </c>
      <c r="G35" s="69">
        <v>871</v>
      </c>
      <c r="H35" s="69">
        <v>273</v>
      </c>
      <c r="I35" s="69">
        <v>112319</v>
      </c>
      <c r="J35" s="69">
        <v>37585</v>
      </c>
      <c r="K35" s="69">
        <v>0</v>
      </c>
      <c r="L35" s="69">
        <v>5062</v>
      </c>
      <c r="M35" s="69">
        <v>6008</v>
      </c>
      <c r="N35" s="69">
        <v>16668</v>
      </c>
      <c r="O35" s="69">
        <v>56749</v>
      </c>
      <c r="P35" s="69">
        <v>10614</v>
      </c>
      <c r="Q35" s="141">
        <v>253710</v>
      </c>
      <c r="R35" s="153"/>
    </row>
    <row r="36" spans="2:18" ht="21" customHeight="1" x14ac:dyDescent="0.25">
      <c r="B36" s="137" t="s">
        <v>219</v>
      </c>
      <c r="C36" s="69">
        <v>0</v>
      </c>
      <c r="D36" s="69">
        <v>2609</v>
      </c>
      <c r="E36" s="69">
        <v>11039</v>
      </c>
      <c r="F36" s="69">
        <v>5851</v>
      </c>
      <c r="G36" s="69">
        <v>7211</v>
      </c>
      <c r="H36" s="69">
        <v>6275</v>
      </c>
      <c r="I36" s="69">
        <v>99496</v>
      </c>
      <c r="J36" s="69">
        <v>69228</v>
      </c>
      <c r="K36" s="69">
        <v>37005</v>
      </c>
      <c r="L36" s="69">
        <v>1997</v>
      </c>
      <c r="M36" s="69">
        <v>7984</v>
      </c>
      <c r="N36" s="69">
        <v>16681</v>
      </c>
      <c r="O36" s="69">
        <v>63262</v>
      </c>
      <c r="P36" s="69">
        <v>4563</v>
      </c>
      <c r="Q36" s="141">
        <v>333201</v>
      </c>
      <c r="R36" s="153"/>
    </row>
    <row r="37" spans="2:18" ht="21" customHeight="1" x14ac:dyDescent="0.25">
      <c r="B37" s="137" t="s">
        <v>38</v>
      </c>
      <c r="C37" s="69">
        <v>0</v>
      </c>
      <c r="D37" s="69">
        <v>1891</v>
      </c>
      <c r="E37" s="69">
        <v>984</v>
      </c>
      <c r="F37" s="69">
        <v>7872</v>
      </c>
      <c r="G37" s="69">
        <v>7815</v>
      </c>
      <c r="H37" s="69">
        <v>2170</v>
      </c>
      <c r="I37" s="69">
        <v>39756</v>
      </c>
      <c r="J37" s="69">
        <v>41580</v>
      </c>
      <c r="K37" s="69">
        <v>0</v>
      </c>
      <c r="L37" s="69">
        <v>281</v>
      </c>
      <c r="M37" s="69">
        <v>12572</v>
      </c>
      <c r="N37" s="69">
        <v>0</v>
      </c>
      <c r="O37" s="69">
        <v>64738</v>
      </c>
      <c r="P37" s="69">
        <v>987</v>
      </c>
      <c r="Q37" s="141">
        <v>180647</v>
      </c>
      <c r="R37" s="153"/>
    </row>
    <row r="38" spans="2:18" ht="21" customHeight="1" x14ac:dyDescent="0.25">
      <c r="B38" s="137" t="s">
        <v>39</v>
      </c>
      <c r="C38" s="69">
        <v>0</v>
      </c>
      <c r="D38" s="69">
        <v>4118</v>
      </c>
      <c r="E38" s="69">
        <v>8886</v>
      </c>
      <c r="F38" s="69">
        <v>18589</v>
      </c>
      <c r="G38" s="69">
        <v>5276</v>
      </c>
      <c r="H38" s="69">
        <v>21704</v>
      </c>
      <c r="I38" s="69">
        <v>41769</v>
      </c>
      <c r="J38" s="69">
        <v>33900</v>
      </c>
      <c r="K38" s="69">
        <v>0</v>
      </c>
      <c r="L38" s="69">
        <v>2793</v>
      </c>
      <c r="M38" s="69">
        <v>28303</v>
      </c>
      <c r="N38" s="69">
        <v>50741</v>
      </c>
      <c r="O38" s="69">
        <v>4716</v>
      </c>
      <c r="P38" s="69">
        <v>1874</v>
      </c>
      <c r="Q38" s="141">
        <v>222670</v>
      </c>
      <c r="R38" s="153"/>
    </row>
    <row r="39" spans="2:18" ht="21" customHeight="1" x14ac:dyDescent="0.25">
      <c r="B39" s="137" t="s">
        <v>40</v>
      </c>
      <c r="C39" s="69">
        <v>0</v>
      </c>
      <c r="D39" s="69">
        <v>1412</v>
      </c>
      <c r="E39" s="69">
        <v>11918</v>
      </c>
      <c r="F39" s="69">
        <v>14256</v>
      </c>
      <c r="G39" s="69">
        <v>4670</v>
      </c>
      <c r="H39" s="69">
        <v>905</v>
      </c>
      <c r="I39" s="69">
        <v>141908</v>
      </c>
      <c r="J39" s="69">
        <v>98209</v>
      </c>
      <c r="K39" s="69">
        <v>0</v>
      </c>
      <c r="L39" s="69">
        <v>7312</v>
      </c>
      <c r="M39" s="69">
        <v>6766</v>
      </c>
      <c r="N39" s="69">
        <v>39593</v>
      </c>
      <c r="O39" s="69">
        <v>25725</v>
      </c>
      <c r="P39" s="69">
        <v>854</v>
      </c>
      <c r="Q39" s="141">
        <v>353525</v>
      </c>
      <c r="R39" s="153"/>
    </row>
    <row r="40" spans="2:18" ht="21" customHeight="1" x14ac:dyDescent="0.25">
      <c r="B40" s="137" t="s">
        <v>41</v>
      </c>
      <c r="C40" s="69">
        <v>0</v>
      </c>
      <c r="D40" s="69">
        <v>1217</v>
      </c>
      <c r="E40" s="69">
        <v>986</v>
      </c>
      <c r="F40" s="69">
        <v>885</v>
      </c>
      <c r="G40" s="69">
        <v>1701</v>
      </c>
      <c r="H40" s="69">
        <v>329</v>
      </c>
      <c r="I40" s="69">
        <v>101303</v>
      </c>
      <c r="J40" s="69">
        <v>98678</v>
      </c>
      <c r="K40" s="69">
        <v>0</v>
      </c>
      <c r="L40" s="69">
        <v>5046</v>
      </c>
      <c r="M40" s="69">
        <v>1240</v>
      </c>
      <c r="N40" s="69">
        <v>9104</v>
      </c>
      <c r="O40" s="69">
        <v>0</v>
      </c>
      <c r="P40" s="69">
        <v>5788</v>
      </c>
      <c r="Q40" s="141">
        <v>226277</v>
      </c>
      <c r="R40" s="153"/>
    </row>
    <row r="41" spans="2:18" ht="21" customHeight="1" x14ac:dyDescent="0.25">
      <c r="B41" s="137" t="s">
        <v>42</v>
      </c>
      <c r="C41" s="69">
        <v>0</v>
      </c>
      <c r="D41" s="69">
        <v>298</v>
      </c>
      <c r="E41" s="69">
        <v>129</v>
      </c>
      <c r="F41" s="69">
        <v>871</v>
      </c>
      <c r="G41" s="69">
        <v>181</v>
      </c>
      <c r="H41" s="69">
        <v>390</v>
      </c>
      <c r="I41" s="69">
        <v>67622</v>
      </c>
      <c r="J41" s="69">
        <v>37422</v>
      </c>
      <c r="K41" s="69">
        <v>0</v>
      </c>
      <c r="L41" s="69">
        <v>77</v>
      </c>
      <c r="M41" s="69">
        <v>80</v>
      </c>
      <c r="N41" s="69">
        <v>292</v>
      </c>
      <c r="O41" s="69">
        <v>784</v>
      </c>
      <c r="P41" s="69">
        <v>3421</v>
      </c>
      <c r="Q41" s="141">
        <v>111565</v>
      </c>
      <c r="R41" s="153"/>
    </row>
    <row r="42" spans="2:18" ht="21" customHeight="1" x14ac:dyDescent="0.25">
      <c r="B42" s="137" t="s">
        <v>43</v>
      </c>
      <c r="C42" s="69">
        <v>1512</v>
      </c>
      <c r="D42" s="69">
        <v>11525</v>
      </c>
      <c r="E42" s="69">
        <v>18747</v>
      </c>
      <c r="F42" s="69">
        <v>48171</v>
      </c>
      <c r="G42" s="69">
        <v>19229</v>
      </c>
      <c r="H42" s="69">
        <v>9971</v>
      </c>
      <c r="I42" s="69">
        <v>208187</v>
      </c>
      <c r="J42" s="69">
        <v>125901</v>
      </c>
      <c r="K42" s="69">
        <v>0</v>
      </c>
      <c r="L42" s="69">
        <v>15916</v>
      </c>
      <c r="M42" s="69">
        <v>28701</v>
      </c>
      <c r="N42" s="69">
        <v>21552</v>
      </c>
      <c r="O42" s="69">
        <v>369092</v>
      </c>
      <c r="P42" s="69">
        <v>9486</v>
      </c>
      <c r="Q42" s="141">
        <v>887990</v>
      </c>
      <c r="R42" s="153"/>
    </row>
    <row r="43" spans="2:18" ht="21" customHeight="1" x14ac:dyDescent="0.25">
      <c r="B43" s="137" t="s">
        <v>44</v>
      </c>
      <c r="C43" s="69">
        <v>0</v>
      </c>
      <c r="D43" s="69">
        <v>19</v>
      </c>
      <c r="E43" s="69">
        <v>4</v>
      </c>
      <c r="F43" s="69">
        <v>2</v>
      </c>
      <c r="G43" s="69">
        <v>75</v>
      </c>
      <c r="H43" s="69">
        <v>49</v>
      </c>
      <c r="I43" s="69">
        <v>57081</v>
      </c>
      <c r="J43" s="69">
        <v>15980</v>
      </c>
      <c r="K43" s="69">
        <v>175505</v>
      </c>
      <c r="L43" s="69">
        <v>41</v>
      </c>
      <c r="M43" s="69">
        <v>0</v>
      </c>
      <c r="N43" s="69">
        <v>7</v>
      </c>
      <c r="O43" s="69">
        <v>284</v>
      </c>
      <c r="P43" s="69">
        <v>905</v>
      </c>
      <c r="Q43" s="141">
        <v>249951</v>
      </c>
      <c r="R43" s="153"/>
    </row>
    <row r="44" spans="2:18" ht="21" customHeight="1" x14ac:dyDescent="0.25">
      <c r="B44" s="139" t="s">
        <v>45</v>
      </c>
      <c r="C44" s="140">
        <f>SUM(C7:C43)</f>
        <v>79223</v>
      </c>
      <c r="D44" s="140">
        <f t="shared" ref="D44:Q44" si="0">SUM(D7:D43)</f>
        <v>318151</v>
      </c>
      <c r="E44" s="140">
        <f t="shared" si="0"/>
        <v>247260</v>
      </c>
      <c r="F44" s="140">
        <f t="shared" si="0"/>
        <v>891878</v>
      </c>
      <c r="G44" s="140">
        <f t="shared" si="0"/>
        <v>416051</v>
      </c>
      <c r="H44" s="140">
        <f t="shared" si="0"/>
        <v>393647</v>
      </c>
      <c r="I44" s="140">
        <f t="shared" si="0"/>
        <v>3365355</v>
      </c>
      <c r="J44" s="140">
        <f t="shared" si="0"/>
        <v>2630007</v>
      </c>
      <c r="K44" s="140">
        <f t="shared" si="0"/>
        <v>680368</v>
      </c>
      <c r="L44" s="140">
        <f t="shared" si="0"/>
        <v>501860</v>
      </c>
      <c r="M44" s="140">
        <f t="shared" si="0"/>
        <v>585276</v>
      </c>
      <c r="N44" s="140">
        <f t="shared" si="0"/>
        <v>849613</v>
      </c>
      <c r="O44" s="140">
        <f t="shared" si="0"/>
        <v>3203074</v>
      </c>
      <c r="P44" s="140">
        <f t="shared" si="0"/>
        <v>430431</v>
      </c>
      <c r="Q44" s="140">
        <f t="shared" si="0"/>
        <v>14592178</v>
      </c>
      <c r="R44" s="153"/>
    </row>
    <row r="45" spans="2:18" ht="21" customHeight="1" x14ac:dyDescent="0.25">
      <c r="B45" s="290" t="s">
        <v>46</v>
      </c>
      <c r="C45" s="290"/>
      <c r="D45" s="290"/>
      <c r="E45" s="290"/>
      <c r="F45" s="290"/>
      <c r="G45" s="290"/>
      <c r="H45" s="290"/>
      <c r="I45" s="290"/>
      <c r="J45" s="290"/>
      <c r="K45" s="290"/>
      <c r="L45" s="290"/>
      <c r="M45" s="290"/>
      <c r="N45" s="290"/>
      <c r="O45" s="290"/>
      <c r="P45" s="290"/>
      <c r="Q45" s="290"/>
      <c r="R45" s="154"/>
    </row>
    <row r="46" spans="2:18" ht="21" customHeight="1" x14ac:dyDescent="0.25">
      <c r="B46" s="137" t="s">
        <v>47</v>
      </c>
      <c r="C46" s="69">
        <v>1533</v>
      </c>
      <c r="D46" s="69">
        <v>13410</v>
      </c>
      <c r="E46" s="69">
        <v>347</v>
      </c>
      <c r="F46" s="69">
        <v>56722</v>
      </c>
      <c r="G46" s="69">
        <v>5029</v>
      </c>
      <c r="H46" s="69">
        <v>3785</v>
      </c>
      <c r="I46" s="69">
        <v>14</v>
      </c>
      <c r="J46" s="69">
        <v>5669</v>
      </c>
      <c r="K46" s="69">
        <v>0</v>
      </c>
      <c r="L46" s="69">
        <v>0</v>
      </c>
      <c r="M46" s="69">
        <v>1613</v>
      </c>
      <c r="N46" s="69">
        <v>0</v>
      </c>
      <c r="O46" s="69">
        <v>28562</v>
      </c>
      <c r="P46" s="69">
        <v>21946</v>
      </c>
      <c r="Q46" s="141">
        <v>138630</v>
      </c>
      <c r="R46" s="153"/>
    </row>
    <row r="47" spans="2:18" ht="21" customHeight="1" x14ac:dyDescent="0.25">
      <c r="B47" s="137" t="s">
        <v>65</v>
      </c>
      <c r="C47" s="69">
        <v>98</v>
      </c>
      <c r="D47" s="69">
        <v>13694</v>
      </c>
      <c r="E47" s="69">
        <v>0</v>
      </c>
      <c r="F47" s="69">
        <v>68699</v>
      </c>
      <c r="G47" s="69">
        <v>847</v>
      </c>
      <c r="H47" s="69">
        <v>7202</v>
      </c>
      <c r="I47" s="69">
        <v>0</v>
      </c>
      <c r="J47" s="69">
        <v>11943</v>
      </c>
      <c r="K47" s="69">
        <v>0</v>
      </c>
      <c r="L47" s="69">
        <v>931</v>
      </c>
      <c r="M47" s="69">
        <v>0</v>
      </c>
      <c r="N47" s="69">
        <v>0</v>
      </c>
      <c r="O47" s="69">
        <v>31803</v>
      </c>
      <c r="P47" s="69">
        <v>24152</v>
      </c>
      <c r="Q47" s="141">
        <v>159369</v>
      </c>
      <c r="R47" s="153"/>
    </row>
    <row r="48" spans="2:18" ht="21" customHeight="1" x14ac:dyDescent="0.25">
      <c r="B48" s="7" t="s">
        <v>258</v>
      </c>
      <c r="C48" s="69">
        <v>100</v>
      </c>
      <c r="D48" s="69">
        <v>3958</v>
      </c>
      <c r="E48" s="69">
        <v>1789</v>
      </c>
      <c r="F48" s="69">
        <v>13120</v>
      </c>
      <c r="G48" s="69">
        <v>763</v>
      </c>
      <c r="H48" s="69">
        <v>2557</v>
      </c>
      <c r="I48" s="69">
        <v>1786</v>
      </c>
      <c r="J48" s="69">
        <v>1935</v>
      </c>
      <c r="K48" s="69">
        <v>36</v>
      </c>
      <c r="L48" s="69">
        <v>2286</v>
      </c>
      <c r="M48" s="69">
        <v>40</v>
      </c>
      <c r="N48" s="69">
        <v>796</v>
      </c>
      <c r="O48" s="69">
        <v>2507</v>
      </c>
      <c r="P48" s="69">
        <v>344</v>
      </c>
      <c r="Q48" s="141">
        <v>32018</v>
      </c>
      <c r="R48" s="153"/>
    </row>
    <row r="49" spans="2:19" ht="21" customHeight="1" x14ac:dyDescent="0.25">
      <c r="B49" s="137" t="s">
        <v>48</v>
      </c>
      <c r="C49" s="69">
        <v>2909</v>
      </c>
      <c r="D49" s="69">
        <v>57923</v>
      </c>
      <c r="E49" s="69">
        <v>711</v>
      </c>
      <c r="F49" s="69">
        <v>291961</v>
      </c>
      <c r="G49" s="69">
        <v>9295</v>
      </c>
      <c r="H49" s="69">
        <v>33808</v>
      </c>
      <c r="I49" s="69">
        <v>810</v>
      </c>
      <c r="J49" s="69">
        <v>42272</v>
      </c>
      <c r="K49" s="69">
        <v>0</v>
      </c>
      <c r="L49" s="69">
        <v>13353</v>
      </c>
      <c r="M49" s="69">
        <v>131</v>
      </c>
      <c r="N49" s="69">
        <v>127</v>
      </c>
      <c r="O49" s="69">
        <v>246403</v>
      </c>
      <c r="P49" s="69">
        <v>203279</v>
      </c>
      <c r="Q49" s="141">
        <v>902984</v>
      </c>
      <c r="R49" s="153"/>
    </row>
    <row r="50" spans="2:19" ht="21" customHeight="1" x14ac:dyDescent="0.25">
      <c r="B50" s="137" t="s">
        <v>259</v>
      </c>
      <c r="C50" s="69">
        <v>11993</v>
      </c>
      <c r="D50" s="69">
        <v>4576</v>
      </c>
      <c r="E50" s="69">
        <v>96</v>
      </c>
      <c r="F50" s="69">
        <v>11151</v>
      </c>
      <c r="G50" s="69">
        <v>11105</v>
      </c>
      <c r="H50" s="69">
        <v>6319</v>
      </c>
      <c r="I50" s="69">
        <v>269</v>
      </c>
      <c r="J50" s="69">
        <v>3772</v>
      </c>
      <c r="K50" s="69">
        <v>0</v>
      </c>
      <c r="L50" s="69">
        <v>68</v>
      </c>
      <c r="M50" s="69">
        <v>556</v>
      </c>
      <c r="N50" s="69">
        <v>0</v>
      </c>
      <c r="O50" s="69">
        <v>0</v>
      </c>
      <c r="P50" s="69">
        <v>9200</v>
      </c>
      <c r="Q50" s="141">
        <v>59105</v>
      </c>
      <c r="R50" s="153"/>
    </row>
    <row r="51" spans="2:19" ht="21" customHeight="1" x14ac:dyDescent="0.25">
      <c r="B51" s="139" t="s">
        <v>45</v>
      </c>
      <c r="C51" s="140">
        <f>SUM(C46:C50)</f>
        <v>16633</v>
      </c>
      <c r="D51" s="140">
        <f t="shared" ref="D51:Q51" si="1">SUM(D46:D50)</f>
        <v>93561</v>
      </c>
      <c r="E51" s="140">
        <f t="shared" si="1"/>
        <v>2943</v>
      </c>
      <c r="F51" s="140">
        <f t="shared" si="1"/>
        <v>441653</v>
      </c>
      <c r="G51" s="140">
        <f t="shared" si="1"/>
        <v>27039</v>
      </c>
      <c r="H51" s="140">
        <f t="shared" si="1"/>
        <v>53671</v>
      </c>
      <c r="I51" s="140">
        <f t="shared" si="1"/>
        <v>2879</v>
      </c>
      <c r="J51" s="140">
        <f t="shared" si="1"/>
        <v>65591</v>
      </c>
      <c r="K51" s="140">
        <f t="shared" si="1"/>
        <v>36</v>
      </c>
      <c r="L51" s="140">
        <f t="shared" si="1"/>
        <v>16638</v>
      </c>
      <c r="M51" s="140">
        <f t="shared" si="1"/>
        <v>2340</v>
      </c>
      <c r="N51" s="140">
        <f t="shared" si="1"/>
        <v>923</v>
      </c>
      <c r="O51" s="140">
        <f t="shared" si="1"/>
        <v>309275</v>
      </c>
      <c r="P51" s="140">
        <f t="shared" si="1"/>
        <v>258921</v>
      </c>
      <c r="Q51" s="140">
        <f t="shared" si="1"/>
        <v>1292106</v>
      </c>
      <c r="R51" s="153"/>
    </row>
    <row r="52" spans="2:19" ht="20.25" customHeight="1" x14ac:dyDescent="0.3">
      <c r="B52" s="291" t="s">
        <v>50</v>
      </c>
      <c r="C52" s="291"/>
      <c r="D52" s="291"/>
      <c r="E52" s="291"/>
      <c r="F52" s="291"/>
      <c r="G52" s="291"/>
      <c r="H52" s="291"/>
      <c r="I52" s="291"/>
      <c r="J52" s="291"/>
      <c r="K52" s="291"/>
      <c r="L52" s="291"/>
      <c r="M52" s="291"/>
      <c r="N52" s="291"/>
      <c r="O52" s="291"/>
      <c r="P52" s="291"/>
      <c r="Q52" s="291"/>
      <c r="R52" s="155"/>
      <c r="S52" s="5"/>
    </row>
    <row r="53" spans="2:19" x14ac:dyDescent="0.25">
      <c r="C53" s="179"/>
      <c r="D53" s="179"/>
      <c r="E53" s="179"/>
      <c r="F53" s="179"/>
      <c r="G53" s="179"/>
      <c r="H53" s="179"/>
      <c r="I53" s="179"/>
      <c r="J53" s="179"/>
      <c r="K53" s="179"/>
      <c r="L53" s="179"/>
      <c r="M53" s="179"/>
      <c r="N53" s="179"/>
      <c r="O53" s="179"/>
      <c r="P53" s="179"/>
      <c r="Q53" s="179">
        <f>Q51+Q44</f>
        <v>15884284</v>
      </c>
    </row>
    <row r="54" spans="2:19" x14ac:dyDescent="0.25">
      <c r="C54" s="179"/>
      <c r="D54" s="179"/>
      <c r="E54" s="179"/>
      <c r="F54" s="179"/>
      <c r="G54" s="179"/>
      <c r="H54" s="179"/>
      <c r="I54" s="179"/>
      <c r="J54" s="179"/>
      <c r="K54" s="179"/>
      <c r="L54" s="179"/>
      <c r="M54" s="179"/>
      <c r="N54" s="179"/>
      <c r="O54" s="179"/>
      <c r="P54" s="179"/>
      <c r="Q54" s="179"/>
    </row>
    <row r="55" spans="2:19" x14ac:dyDescent="0.25">
      <c r="Q55" s="5"/>
    </row>
  </sheetData>
  <sheetProtection algorithmName="SHA-512" hashValue="aGR5bRsj8lzK55tshK2Iu5u6MgD/MZN4jOHde1uP2XkoIveGJJg2oh/E+i5Ts3p4BPmzeQ0q/OI0JWY9LgFTHw==" saltValue="3u8c1FSMrVNeTrpvdwkHhQ==" spinCount="100000" sheet="1" objects="1" scenarios="1"/>
  <mergeCells count="4">
    <mergeCell ref="B4:Q4"/>
    <mergeCell ref="B6:Q6"/>
    <mergeCell ref="B45:Q45"/>
    <mergeCell ref="B52:Q5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2D050"/>
  </sheetPr>
  <dimension ref="B3:S54"/>
  <sheetViews>
    <sheetView topLeftCell="B4" workbookViewId="0">
      <pane xSplit="1" ySplit="3" topLeftCell="L40" activePane="bottomRight" state="frozen"/>
      <selection activeCell="N54" sqref="N54"/>
      <selection pane="topRight" activeCell="N54" sqref="N54"/>
      <selection pane="bottomLeft" activeCell="N54" sqref="N54"/>
      <selection pane="bottomRight" activeCell="N54" sqref="N54"/>
    </sheetView>
  </sheetViews>
  <sheetFormatPr defaultColWidth="9.33203125" defaultRowHeight="13.8" x14ac:dyDescent="0.25"/>
  <cols>
    <col min="1" max="1" width="12.44140625" style="4" customWidth="1"/>
    <col min="2" max="2" width="51.33203125" style="4" customWidth="1"/>
    <col min="3" max="17" width="21.5546875" style="4" customWidth="1"/>
    <col min="18" max="19" width="6.33203125" style="4" bestFit="1" customWidth="1"/>
    <col min="20" max="20" width="13.5546875" style="4" customWidth="1"/>
    <col min="21" max="16384" width="9.33203125" style="4"/>
  </cols>
  <sheetData>
    <row r="3" spans="2:18" ht="5.25" customHeight="1" x14ac:dyDescent="0.25"/>
    <row r="4" spans="2:18" ht="21" customHeight="1" x14ac:dyDescent="0.25">
      <c r="B4" s="288" t="s">
        <v>263</v>
      </c>
      <c r="C4" s="288"/>
      <c r="D4" s="288"/>
      <c r="E4" s="288"/>
      <c r="F4" s="288"/>
      <c r="G4" s="288"/>
      <c r="H4" s="288"/>
      <c r="I4" s="288"/>
      <c r="J4" s="288"/>
      <c r="K4" s="288"/>
      <c r="L4" s="288"/>
      <c r="M4" s="288"/>
      <c r="N4" s="288"/>
      <c r="O4" s="288"/>
      <c r="P4" s="288"/>
      <c r="Q4" s="288"/>
      <c r="R4" s="142"/>
    </row>
    <row r="5" spans="2:18" ht="28.5" customHeight="1" x14ac:dyDescent="0.25">
      <c r="B5" s="64" t="s">
        <v>0</v>
      </c>
      <c r="C5" s="66" t="s">
        <v>201</v>
      </c>
      <c r="D5" s="66" t="s">
        <v>202</v>
      </c>
      <c r="E5" s="66" t="s">
        <v>203</v>
      </c>
      <c r="F5" s="66" t="s">
        <v>204</v>
      </c>
      <c r="G5" s="66" t="s">
        <v>205</v>
      </c>
      <c r="H5" s="66" t="s">
        <v>206</v>
      </c>
      <c r="I5" s="66" t="s">
        <v>207</v>
      </c>
      <c r="J5" s="66" t="s">
        <v>208</v>
      </c>
      <c r="K5" s="66" t="s">
        <v>209</v>
      </c>
      <c r="L5" s="66" t="s">
        <v>210</v>
      </c>
      <c r="M5" s="66" t="s">
        <v>211</v>
      </c>
      <c r="N5" s="66" t="s">
        <v>212</v>
      </c>
      <c r="O5" s="66" t="s">
        <v>213</v>
      </c>
      <c r="P5" s="66" t="s">
        <v>214</v>
      </c>
      <c r="Q5" s="66" t="s">
        <v>215</v>
      </c>
      <c r="R5" s="152"/>
    </row>
    <row r="6" spans="2:18" ht="21" customHeight="1" x14ac:dyDescent="0.25">
      <c r="B6" s="289" t="s">
        <v>16</v>
      </c>
      <c r="C6" s="289"/>
      <c r="D6" s="289"/>
      <c r="E6" s="289"/>
      <c r="F6" s="289"/>
      <c r="G6" s="289"/>
      <c r="H6" s="289"/>
      <c r="I6" s="289"/>
      <c r="J6" s="289"/>
      <c r="K6" s="289"/>
      <c r="L6" s="289"/>
      <c r="M6" s="289"/>
      <c r="N6" s="289"/>
      <c r="O6" s="289"/>
      <c r="P6" s="289"/>
      <c r="Q6" s="289"/>
      <c r="R6" s="152"/>
    </row>
    <row r="7" spans="2:18" ht="18.75" customHeight="1" x14ac:dyDescent="0.25">
      <c r="B7" s="137" t="s">
        <v>17</v>
      </c>
      <c r="C7" s="69">
        <v>0</v>
      </c>
      <c r="D7" s="69">
        <v>159</v>
      </c>
      <c r="E7" s="69">
        <v>785</v>
      </c>
      <c r="F7" s="69">
        <v>5352</v>
      </c>
      <c r="G7" s="69">
        <v>2681</v>
      </c>
      <c r="H7" s="69">
        <v>66</v>
      </c>
      <c r="I7" s="69">
        <v>0</v>
      </c>
      <c r="J7" s="69">
        <v>0</v>
      </c>
      <c r="K7" s="69">
        <v>0</v>
      </c>
      <c r="L7" s="69">
        <v>14383</v>
      </c>
      <c r="M7" s="69">
        <v>1696</v>
      </c>
      <c r="N7" s="69">
        <v>58302</v>
      </c>
      <c r="O7" s="69">
        <v>1293468</v>
      </c>
      <c r="P7" s="69">
        <v>6579</v>
      </c>
      <c r="Q7" s="141">
        <v>1383471</v>
      </c>
      <c r="R7" s="153"/>
    </row>
    <row r="8" spans="2:18" ht="21" customHeight="1" x14ac:dyDescent="0.25">
      <c r="B8" s="137" t="s">
        <v>18</v>
      </c>
      <c r="C8" s="69">
        <v>0</v>
      </c>
      <c r="D8" s="69">
        <v>-2900</v>
      </c>
      <c r="E8" s="69">
        <v>1096</v>
      </c>
      <c r="F8" s="69">
        <v>78014</v>
      </c>
      <c r="G8" s="69">
        <v>6924</v>
      </c>
      <c r="H8" s="69">
        <v>-628</v>
      </c>
      <c r="I8" s="69">
        <v>309475</v>
      </c>
      <c r="J8" s="69">
        <v>252172</v>
      </c>
      <c r="K8" s="69">
        <v>0</v>
      </c>
      <c r="L8" s="69">
        <v>28741</v>
      </c>
      <c r="M8" s="69">
        <v>7936</v>
      </c>
      <c r="N8" s="69">
        <v>41898</v>
      </c>
      <c r="O8" s="69">
        <v>0</v>
      </c>
      <c r="P8" s="69">
        <v>38361</v>
      </c>
      <c r="Q8" s="141">
        <v>761090</v>
      </c>
      <c r="R8" s="153"/>
    </row>
    <row r="9" spans="2:18" ht="21" customHeight="1" x14ac:dyDescent="0.25">
      <c r="B9" s="137" t="s">
        <v>19</v>
      </c>
      <c r="C9" s="69">
        <v>-4568</v>
      </c>
      <c r="D9" s="69">
        <v>39433</v>
      </c>
      <c r="E9" s="69">
        <v>16450</v>
      </c>
      <c r="F9" s="69">
        <v>37668</v>
      </c>
      <c r="G9" s="69">
        <v>163728</v>
      </c>
      <c r="H9" s="69">
        <v>594</v>
      </c>
      <c r="I9" s="69">
        <v>118183</v>
      </c>
      <c r="J9" s="69">
        <v>24449</v>
      </c>
      <c r="K9" s="69">
        <v>0</v>
      </c>
      <c r="L9" s="69">
        <v>170898</v>
      </c>
      <c r="M9" s="69">
        <v>69595</v>
      </c>
      <c r="N9" s="69">
        <v>-91349</v>
      </c>
      <c r="O9" s="69">
        <v>0</v>
      </c>
      <c r="P9" s="69">
        <v>0</v>
      </c>
      <c r="Q9" s="141">
        <v>545079</v>
      </c>
      <c r="R9" s="153"/>
    </row>
    <row r="10" spans="2:18" ht="21" customHeight="1" x14ac:dyDescent="0.25">
      <c r="B10" s="137" t="s">
        <v>145</v>
      </c>
      <c r="C10" s="69">
        <v>194</v>
      </c>
      <c r="D10" s="69">
        <v>4357</v>
      </c>
      <c r="E10" s="69">
        <v>1297</v>
      </c>
      <c r="F10" s="69">
        <v>18157</v>
      </c>
      <c r="G10" s="69">
        <v>14321</v>
      </c>
      <c r="H10" s="69">
        <v>26452</v>
      </c>
      <c r="I10" s="69">
        <v>82729</v>
      </c>
      <c r="J10" s="69">
        <v>66736</v>
      </c>
      <c r="K10" s="69">
        <v>0</v>
      </c>
      <c r="L10" s="69">
        <v>1699</v>
      </c>
      <c r="M10" s="69">
        <v>2004</v>
      </c>
      <c r="N10" s="69">
        <v>36689</v>
      </c>
      <c r="O10" s="69">
        <v>0</v>
      </c>
      <c r="P10" s="69">
        <v>1372</v>
      </c>
      <c r="Q10" s="141">
        <v>256005</v>
      </c>
      <c r="R10" s="153"/>
    </row>
    <row r="11" spans="2:18" ht="21" customHeight="1" x14ac:dyDescent="0.25">
      <c r="B11" s="137" t="s">
        <v>20</v>
      </c>
      <c r="C11" s="69">
        <v>37</v>
      </c>
      <c r="D11" s="69">
        <v>31286</v>
      </c>
      <c r="E11" s="69">
        <v>30530</v>
      </c>
      <c r="F11" s="69">
        <v>110653</v>
      </c>
      <c r="G11" s="69">
        <v>41850</v>
      </c>
      <c r="H11" s="69">
        <v>80572</v>
      </c>
      <c r="I11" s="69">
        <v>748610</v>
      </c>
      <c r="J11" s="69">
        <v>810543</v>
      </c>
      <c r="K11" s="69">
        <v>0</v>
      </c>
      <c r="L11" s="69">
        <v>117948</v>
      </c>
      <c r="M11" s="69">
        <v>114656</v>
      </c>
      <c r="N11" s="69">
        <v>328738</v>
      </c>
      <c r="O11" s="69">
        <v>1257296</v>
      </c>
      <c r="P11" s="69">
        <v>133530</v>
      </c>
      <c r="Q11" s="141">
        <v>3806249</v>
      </c>
      <c r="R11" s="153"/>
    </row>
    <row r="12" spans="2:18" ht="21" customHeight="1" x14ac:dyDescent="0.25">
      <c r="B12" s="137" t="s">
        <v>139</v>
      </c>
      <c r="C12" s="69">
        <v>0</v>
      </c>
      <c r="D12" s="69">
        <v>18672</v>
      </c>
      <c r="E12" s="69">
        <v>48546</v>
      </c>
      <c r="F12" s="69">
        <v>119728</v>
      </c>
      <c r="G12" s="69">
        <v>44093</v>
      </c>
      <c r="H12" s="69">
        <v>56330</v>
      </c>
      <c r="I12" s="69">
        <v>769028</v>
      </c>
      <c r="J12" s="69">
        <v>623604</v>
      </c>
      <c r="K12" s="69">
        <v>0</v>
      </c>
      <c r="L12" s="69">
        <v>358014</v>
      </c>
      <c r="M12" s="69">
        <v>151134</v>
      </c>
      <c r="N12" s="69">
        <v>130776</v>
      </c>
      <c r="O12" s="69">
        <v>1178880</v>
      </c>
      <c r="P12" s="69">
        <v>349538</v>
      </c>
      <c r="Q12" s="141">
        <v>3848344</v>
      </c>
      <c r="R12" s="153"/>
    </row>
    <row r="13" spans="2:18" ht="21" customHeight="1" x14ac:dyDescent="0.25">
      <c r="B13" s="137" t="s">
        <v>21</v>
      </c>
      <c r="C13" s="69">
        <v>0</v>
      </c>
      <c r="D13" s="69">
        <v>37355</v>
      </c>
      <c r="E13" s="69">
        <v>49022</v>
      </c>
      <c r="F13" s="69">
        <v>122295</v>
      </c>
      <c r="G13" s="69">
        <v>33327</v>
      </c>
      <c r="H13" s="69">
        <v>43133</v>
      </c>
      <c r="I13" s="69">
        <v>1096050</v>
      </c>
      <c r="J13" s="69">
        <v>1139073</v>
      </c>
      <c r="K13" s="69">
        <v>0</v>
      </c>
      <c r="L13" s="69">
        <v>143702</v>
      </c>
      <c r="M13" s="69">
        <v>303035</v>
      </c>
      <c r="N13" s="69">
        <v>197746</v>
      </c>
      <c r="O13" s="69">
        <v>2124809</v>
      </c>
      <c r="P13" s="69">
        <v>23805</v>
      </c>
      <c r="Q13" s="141">
        <v>5313353</v>
      </c>
      <c r="R13" s="153"/>
    </row>
    <row r="14" spans="2:18" ht="21" customHeight="1" x14ac:dyDescent="0.25">
      <c r="B14" s="137" t="s">
        <v>22</v>
      </c>
      <c r="C14" s="69">
        <v>0</v>
      </c>
      <c r="D14" s="69">
        <v>7539</v>
      </c>
      <c r="E14" s="69">
        <v>2173</v>
      </c>
      <c r="F14" s="69">
        <v>36013</v>
      </c>
      <c r="G14" s="69">
        <v>1662</v>
      </c>
      <c r="H14" s="69">
        <v>35804</v>
      </c>
      <c r="I14" s="69">
        <v>73942</v>
      </c>
      <c r="J14" s="69">
        <v>47927</v>
      </c>
      <c r="K14" s="69">
        <v>0</v>
      </c>
      <c r="L14" s="69">
        <v>2144</v>
      </c>
      <c r="M14" s="69">
        <v>23692</v>
      </c>
      <c r="N14" s="69">
        <v>2598</v>
      </c>
      <c r="O14" s="69">
        <v>0</v>
      </c>
      <c r="P14" s="69">
        <v>-1107</v>
      </c>
      <c r="Q14" s="141">
        <v>232387</v>
      </c>
      <c r="R14" s="153"/>
    </row>
    <row r="15" spans="2:18" ht="21" customHeight="1" x14ac:dyDescent="0.25">
      <c r="B15" s="137" t="s">
        <v>23</v>
      </c>
      <c r="C15" s="69">
        <v>0</v>
      </c>
      <c r="D15" s="69">
        <v>0</v>
      </c>
      <c r="E15" s="69">
        <v>0</v>
      </c>
      <c r="F15" s="69">
        <v>0</v>
      </c>
      <c r="G15" s="69">
        <v>0</v>
      </c>
      <c r="H15" s="69">
        <v>0</v>
      </c>
      <c r="I15" s="69">
        <v>88825</v>
      </c>
      <c r="J15" s="69">
        <v>30181</v>
      </c>
      <c r="K15" s="69">
        <v>1401033</v>
      </c>
      <c r="L15" s="69">
        <v>0</v>
      </c>
      <c r="M15" s="69">
        <v>0</v>
      </c>
      <c r="N15" s="69">
        <v>0</v>
      </c>
      <c r="O15" s="69">
        <v>0</v>
      </c>
      <c r="P15" s="69">
        <v>0</v>
      </c>
      <c r="Q15" s="141">
        <v>1520039</v>
      </c>
      <c r="R15" s="153"/>
    </row>
    <row r="16" spans="2:18" ht="21" customHeight="1" x14ac:dyDescent="0.25">
      <c r="B16" s="137" t="s">
        <v>24</v>
      </c>
      <c r="C16" s="69">
        <v>0</v>
      </c>
      <c r="D16" s="69">
        <v>6126</v>
      </c>
      <c r="E16" s="69">
        <v>7542</v>
      </c>
      <c r="F16" s="69">
        <v>27069</v>
      </c>
      <c r="G16" s="69">
        <v>8801</v>
      </c>
      <c r="H16" s="69">
        <v>25390</v>
      </c>
      <c r="I16" s="69">
        <v>406904</v>
      </c>
      <c r="J16" s="69">
        <v>333485</v>
      </c>
      <c r="K16" s="69">
        <v>26340</v>
      </c>
      <c r="L16" s="69">
        <v>5558</v>
      </c>
      <c r="M16" s="69">
        <v>22319</v>
      </c>
      <c r="N16" s="69">
        <v>107175</v>
      </c>
      <c r="O16" s="69">
        <v>0</v>
      </c>
      <c r="P16" s="69">
        <v>7455</v>
      </c>
      <c r="Q16" s="141">
        <v>984163</v>
      </c>
      <c r="R16" s="153"/>
    </row>
    <row r="17" spans="2:18" ht="21" customHeight="1" x14ac:dyDescent="0.25">
      <c r="B17" s="137" t="s">
        <v>25</v>
      </c>
      <c r="C17" s="69">
        <v>0</v>
      </c>
      <c r="D17" s="69">
        <v>11117</v>
      </c>
      <c r="E17" s="69">
        <v>12635</v>
      </c>
      <c r="F17" s="69">
        <v>61181</v>
      </c>
      <c r="G17" s="69">
        <v>11408</v>
      </c>
      <c r="H17" s="69">
        <v>30701</v>
      </c>
      <c r="I17" s="69">
        <v>311002</v>
      </c>
      <c r="J17" s="69">
        <v>330337</v>
      </c>
      <c r="K17" s="69">
        <v>0</v>
      </c>
      <c r="L17" s="69">
        <v>52600</v>
      </c>
      <c r="M17" s="69">
        <v>30361</v>
      </c>
      <c r="N17" s="69">
        <v>52437</v>
      </c>
      <c r="O17" s="69">
        <v>390008</v>
      </c>
      <c r="P17" s="69">
        <v>-1373</v>
      </c>
      <c r="Q17" s="141">
        <v>1292415</v>
      </c>
      <c r="R17" s="153"/>
    </row>
    <row r="18" spans="2:18" ht="21" customHeight="1" x14ac:dyDescent="0.25">
      <c r="B18" s="137" t="s">
        <v>26</v>
      </c>
      <c r="C18" s="69">
        <v>2230</v>
      </c>
      <c r="D18" s="69">
        <v>33892</v>
      </c>
      <c r="E18" s="69">
        <v>49800</v>
      </c>
      <c r="F18" s="69">
        <v>66947</v>
      </c>
      <c r="G18" s="69">
        <v>41274</v>
      </c>
      <c r="H18" s="69">
        <v>86353</v>
      </c>
      <c r="I18" s="69">
        <v>420721</v>
      </c>
      <c r="J18" s="69">
        <v>375355</v>
      </c>
      <c r="K18" s="69">
        <v>69173</v>
      </c>
      <c r="L18" s="69">
        <v>41429</v>
      </c>
      <c r="M18" s="69">
        <v>216809</v>
      </c>
      <c r="N18" s="69">
        <v>308102</v>
      </c>
      <c r="O18" s="69">
        <v>246957</v>
      </c>
      <c r="P18" s="69">
        <v>36124</v>
      </c>
      <c r="Q18" s="141">
        <v>1995165</v>
      </c>
      <c r="R18" s="153"/>
    </row>
    <row r="19" spans="2:18" ht="21" customHeight="1" x14ac:dyDescent="0.25">
      <c r="B19" s="137" t="s">
        <v>27</v>
      </c>
      <c r="C19" s="69">
        <v>0</v>
      </c>
      <c r="D19" s="69">
        <v>33142</v>
      </c>
      <c r="E19" s="69">
        <v>26173</v>
      </c>
      <c r="F19" s="69">
        <v>124927</v>
      </c>
      <c r="G19" s="69">
        <v>33757</v>
      </c>
      <c r="H19" s="69">
        <v>80280</v>
      </c>
      <c r="I19" s="69">
        <v>667023</v>
      </c>
      <c r="J19" s="69">
        <v>765908</v>
      </c>
      <c r="K19" s="69">
        <v>0</v>
      </c>
      <c r="L19" s="69">
        <v>4037</v>
      </c>
      <c r="M19" s="69">
        <v>135016</v>
      </c>
      <c r="N19" s="69">
        <v>205531</v>
      </c>
      <c r="O19" s="69">
        <v>0</v>
      </c>
      <c r="P19" s="69">
        <v>30950</v>
      </c>
      <c r="Q19" s="141">
        <v>2106745</v>
      </c>
      <c r="R19" s="153"/>
    </row>
    <row r="20" spans="2:18" ht="21" customHeight="1" x14ac:dyDescent="0.25">
      <c r="B20" s="137" t="s">
        <v>28</v>
      </c>
      <c r="C20" s="69">
        <v>341</v>
      </c>
      <c r="D20" s="69">
        <v>29350</v>
      </c>
      <c r="E20" s="69">
        <v>85246</v>
      </c>
      <c r="F20" s="69">
        <v>73359</v>
      </c>
      <c r="G20" s="69">
        <v>90091</v>
      </c>
      <c r="H20" s="69">
        <v>29640</v>
      </c>
      <c r="I20" s="69">
        <v>412466</v>
      </c>
      <c r="J20" s="69">
        <v>305320</v>
      </c>
      <c r="K20" s="69">
        <v>27183</v>
      </c>
      <c r="L20" s="69">
        <v>105974</v>
      </c>
      <c r="M20" s="69">
        <v>79946</v>
      </c>
      <c r="N20" s="69">
        <v>188525</v>
      </c>
      <c r="O20" s="69">
        <v>453431</v>
      </c>
      <c r="P20" s="69">
        <v>60764</v>
      </c>
      <c r="Q20" s="141">
        <v>1941637</v>
      </c>
      <c r="R20" s="153"/>
    </row>
    <row r="21" spans="2:18" ht="21" customHeight="1" x14ac:dyDescent="0.25">
      <c r="B21" s="137" t="s">
        <v>29</v>
      </c>
      <c r="C21" s="69">
        <v>4201</v>
      </c>
      <c r="D21" s="69">
        <v>36775</v>
      </c>
      <c r="E21" s="69">
        <v>50327</v>
      </c>
      <c r="F21" s="69">
        <v>121597</v>
      </c>
      <c r="G21" s="69">
        <v>29539</v>
      </c>
      <c r="H21" s="69">
        <v>57134</v>
      </c>
      <c r="I21" s="69">
        <v>643476</v>
      </c>
      <c r="J21" s="69">
        <v>322776</v>
      </c>
      <c r="K21" s="69">
        <v>0</v>
      </c>
      <c r="L21" s="69">
        <v>69248</v>
      </c>
      <c r="M21" s="69">
        <v>127664</v>
      </c>
      <c r="N21" s="69">
        <v>267601</v>
      </c>
      <c r="O21" s="69">
        <v>80062</v>
      </c>
      <c r="P21" s="69">
        <v>7783</v>
      </c>
      <c r="Q21" s="141">
        <v>1818184</v>
      </c>
      <c r="R21" s="153"/>
    </row>
    <row r="22" spans="2:18" ht="21" customHeight="1" x14ac:dyDescent="0.25">
      <c r="B22" s="137" t="s">
        <v>30</v>
      </c>
      <c r="C22" s="69">
        <v>0</v>
      </c>
      <c r="D22" s="69">
        <v>14728</v>
      </c>
      <c r="E22" s="69">
        <v>16515</v>
      </c>
      <c r="F22" s="69">
        <v>52818</v>
      </c>
      <c r="G22" s="69">
        <v>5358</v>
      </c>
      <c r="H22" s="69">
        <v>33995</v>
      </c>
      <c r="I22" s="69">
        <v>187845</v>
      </c>
      <c r="J22" s="69">
        <v>134810</v>
      </c>
      <c r="K22" s="69">
        <v>0</v>
      </c>
      <c r="L22" s="69">
        <v>11126</v>
      </c>
      <c r="M22" s="69">
        <v>34909</v>
      </c>
      <c r="N22" s="69">
        <v>95185</v>
      </c>
      <c r="O22" s="69">
        <v>0</v>
      </c>
      <c r="P22" s="69">
        <v>7096</v>
      </c>
      <c r="Q22" s="141">
        <v>594385</v>
      </c>
      <c r="R22" s="153"/>
    </row>
    <row r="23" spans="2:18" ht="21" customHeight="1" x14ac:dyDescent="0.25">
      <c r="B23" s="137" t="s">
        <v>31</v>
      </c>
      <c r="C23" s="69">
        <v>0</v>
      </c>
      <c r="D23" s="69">
        <v>0</v>
      </c>
      <c r="E23" s="69">
        <v>0</v>
      </c>
      <c r="F23" s="69">
        <v>0</v>
      </c>
      <c r="G23" s="69">
        <v>0</v>
      </c>
      <c r="H23" s="69">
        <v>0</v>
      </c>
      <c r="I23" s="69">
        <v>0</v>
      </c>
      <c r="J23" s="69">
        <v>0</v>
      </c>
      <c r="K23" s="69">
        <v>0</v>
      </c>
      <c r="L23" s="69">
        <v>0</v>
      </c>
      <c r="M23" s="69">
        <v>0</v>
      </c>
      <c r="N23" s="69">
        <v>0</v>
      </c>
      <c r="O23" s="69">
        <v>0</v>
      </c>
      <c r="P23" s="69">
        <v>0</v>
      </c>
      <c r="Q23" s="141">
        <v>0</v>
      </c>
      <c r="R23" s="153"/>
    </row>
    <row r="24" spans="2:18" ht="21" customHeight="1" x14ac:dyDescent="0.25">
      <c r="B24" s="137" t="s">
        <v>32</v>
      </c>
      <c r="C24" s="69">
        <v>0</v>
      </c>
      <c r="D24" s="69">
        <v>10148</v>
      </c>
      <c r="E24" s="69">
        <v>17973</v>
      </c>
      <c r="F24" s="69">
        <v>146655</v>
      </c>
      <c r="G24" s="69">
        <v>47878</v>
      </c>
      <c r="H24" s="69">
        <v>37132</v>
      </c>
      <c r="I24" s="69">
        <v>586193</v>
      </c>
      <c r="J24" s="69">
        <v>360520</v>
      </c>
      <c r="K24" s="69">
        <v>0</v>
      </c>
      <c r="L24" s="69">
        <v>203717</v>
      </c>
      <c r="M24" s="69">
        <v>27133</v>
      </c>
      <c r="N24" s="69">
        <v>129779</v>
      </c>
      <c r="O24" s="69">
        <v>3330351</v>
      </c>
      <c r="P24" s="69">
        <v>51443</v>
      </c>
      <c r="Q24" s="141">
        <v>4948921</v>
      </c>
      <c r="R24" s="153"/>
    </row>
    <row r="25" spans="2:18" ht="21" customHeight="1" x14ac:dyDescent="0.25">
      <c r="B25" s="137" t="s">
        <v>33</v>
      </c>
      <c r="C25" s="69">
        <v>0</v>
      </c>
      <c r="D25" s="69">
        <v>13265</v>
      </c>
      <c r="E25" s="69">
        <v>24977</v>
      </c>
      <c r="F25" s="69">
        <v>55216</v>
      </c>
      <c r="G25" s="69">
        <v>12806</v>
      </c>
      <c r="H25" s="69">
        <v>113451</v>
      </c>
      <c r="I25" s="69">
        <v>201912</v>
      </c>
      <c r="J25" s="69">
        <v>369655</v>
      </c>
      <c r="K25" s="69">
        <v>0</v>
      </c>
      <c r="L25" s="69">
        <v>6990</v>
      </c>
      <c r="M25" s="69">
        <v>60105</v>
      </c>
      <c r="N25" s="69">
        <v>267260</v>
      </c>
      <c r="O25" s="69">
        <v>68617</v>
      </c>
      <c r="P25" s="69">
        <v>4625</v>
      </c>
      <c r="Q25" s="141">
        <v>1198879</v>
      </c>
      <c r="R25" s="153"/>
    </row>
    <row r="26" spans="2:18" ht="21" customHeight="1" x14ac:dyDescent="0.25">
      <c r="B26" s="137" t="s">
        <v>34</v>
      </c>
      <c r="C26" s="69">
        <v>0</v>
      </c>
      <c r="D26" s="69">
        <v>10545</v>
      </c>
      <c r="E26" s="69">
        <v>5337</v>
      </c>
      <c r="F26" s="69">
        <v>6729</v>
      </c>
      <c r="G26" s="69">
        <v>9890</v>
      </c>
      <c r="H26" s="69">
        <v>2448</v>
      </c>
      <c r="I26" s="69">
        <v>254964</v>
      </c>
      <c r="J26" s="69">
        <v>176247</v>
      </c>
      <c r="K26" s="69">
        <v>16307</v>
      </c>
      <c r="L26" s="69">
        <v>1986</v>
      </c>
      <c r="M26" s="69">
        <v>9881</v>
      </c>
      <c r="N26" s="69">
        <v>28837</v>
      </c>
      <c r="O26" s="69">
        <v>0</v>
      </c>
      <c r="P26" s="69">
        <v>54091</v>
      </c>
      <c r="Q26" s="141">
        <v>577263</v>
      </c>
      <c r="R26" s="153"/>
    </row>
    <row r="27" spans="2:18" ht="21" customHeight="1" x14ac:dyDescent="0.25">
      <c r="B27" s="137" t="s">
        <v>35</v>
      </c>
      <c r="C27" s="69">
        <v>0</v>
      </c>
      <c r="D27" s="69">
        <v>13452</v>
      </c>
      <c r="E27" s="69">
        <v>6702</v>
      </c>
      <c r="F27" s="69">
        <v>22333</v>
      </c>
      <c r="G27" s="69">
        <v>54031</v>
      </c>
      <c r="H27" s="69">
        <v>1731</v>
      </c>
      <c r="I27" s="69">
        <v>285170</v>
      </c>
      <c r="J27" s="69">
        <v>428554</v>
      </c>
      <c r="K27" s="69">
        <v>50021</v>
      </c>
      <c r="L27" s="69">
        <v>15286</v>
      </c>
      <c r="M27" s="69">
        <v>10146</v>
      </c>
      <c r="N27" s="69">
        <v>38061</v>
      </c>
      <c r="O27" s="69">
        <v>1036839</v>
      </c>
      <c r="P27" s="69">
        <v>46224</v>
      </c>
      <c r="Q27" s="141">
        <v>2008550</v>
      </c>
      <c r="R27" s="153"/>
    </row>
    <row r="28" spans="2:18" ht="21" customHeight="1" x14ac:dyDescent="0.25">
      <c r="B28" s="137" t="s">
        <v>36</v>
      </c>
      <c r="C28" s="69">
        <v>109</v>
      </c>
      <c r="D28" s="69">
        <v>49509</v>
      </c>
      <c r="E28" s="69">
        <v>21686</v>
      </c>
      <c r="F28" s="69">
        <v>37964</v>
      </c>
      <c r="G28" s="69">
        <v>18206</v>
      </c>
      <c r="H28" s="69">
        <v>75063</v>
      </c>
      <c r="I28" s="69">
        <v>258241</v>
      </c>
      <c r="J28" s="69">
        <v>224886</v>
      </c>
      <c r="K28" s="69">
        <v>0</v>
      </c>
      <c r="L28" s="69">
        <v>12319</v>
      </c>
      <c r="M28" s="69">
        <v>-4157</v>
      </c>
      <c r="N28" s="69">
        <v>240046</v>
      </c>
      <c r="O28" s="69">
        <v>0</v>
      </c>
      <c r="P28" s="69">
        <v>28691</v>
      </c>
      <c r="Q28" s="141">
        <v>962563</v>
      </c>
      <c r="R28" s="153"/>
    </row>
    <row r="29" spans="2:18" ht="21" customHeight="1" x14ac:dyDescent="0.25">
      <c r="B29" s="137" t="s">
        <v>199</v>
      </c>
      <c r="C29" s="69">
        <v>0</v>
      </c>
      <c r="D29" s="69">
        <v>6924</v>
      </c>
      <c r="E29" s="69">
        <v>6371</v>
      </c>
      <c r="F29" s="69">
        <v>9279</v>
      </c>
      <c r="G29" s="69">
        <v>5003</v>
      </c>
      <c r="H29" s="69">
        <v>8478</v>
      </c>
      <c r="I29" s="69">
        <v>193617</v>
      </c>
      <c r="J29" s="69">
        <v>122319</v>
      </c>
      <c r="K29" s="69">
        <v>0</v>
      </c>
      <c r="L29" s="69">
        <v>6658</v>
      </c>
      <c r="M29" s="69">
        <v>15420</v>
      </c>
      <c r="N29" s="69">
        <v>55116</v>
      </c>
      <c r="O29" s="69">
        <v>0</v>
      </c>
      <c r="P29" s="69">
        <v>6628</v>
      </c>
      <c r="Q29" s="141">
        <v>435813</v>
      </c>
      <c r="R29" s="153"/>
    </row>
    <row r="30" spans="2:18" ht="21" customHeight="1" x14ac:dyDescent="0.25">
      <c r="B30" s="137" t="s">
        <v>200</v>
      </c>
      <c r="C30" s="69">
        <v>2798</v>
      </c>
      <c r="D30" s="69">
        <v>22784</v>
      </c>
      <c r="E30" s="69">
        <v>3810</v>
      </c>
      <c r="F30" s="69">
        <v>14052</v>
      </c>
      <c r="G30" s="69">
        <v>5919</v>
      </c>
      <c r="H30" s="69">
        <v>6239</v>
      </c>
      <c r="I30" s="69">
        <v>89994</v>
      </c>
      <c r="J30" s="69">
        <v>59229</v>
      </c>
      <c r="K30" s="69">
        <v>0</v>
      </c>
      <c r="L30" s="69">
        <v>7310</v>
      </c>
      <c r="M30" s="69">
        <v>5530</v>
      </c>
      <c r="N30" s="69">
        <v>15072</v>
      </c>
      <c r="O30" s="69">
        <v>0</v>
      </c>
      <c r="P30" s="69">
        <v>2437</v>
      </c>
      <c r="Q30" s="141">
        <v>235174</v>
      </c>
      <c r="R30" s="153"/>
    </row>
    <row r="31" spans="2:18" ht="21" customHeight="1" x14ac:dyDescent="0.25">
      <c r="B31" s="137" t="s">
        <v>37</v>
      </c>
      <c r="C31" s="69">
        <v>0</v>
      </c>
      <c r="D31" s="69">
        <v>26323</v>
      </c>
      <c r="E31" s="69">
        <v>28829</v>
      </c>
      <c r="F31" s="69">
        <v>70628</v>
      </c>
      <c r="G31" s="69">
        <v>1836</v>
      </c>
      <c r="H31" s="69">
        <v>35209</v>
      </c>
      <c r="I31" s="69">
        <v>431117</v>
      </c>
      <c r="J31" s="69">
        <v>471356</v>
      </c>
      <c r="K31" s="69">
        <v>0</v>
      </c>
      <c r="L31" s="69">
        <v>9233</v>
      </c>
      <c r="M31" s="69">
        <v>36942</v>
      </c>
      <c r="N31" s="69">
        <v>169755</v>
      </c>
      <c r="O31" s="69">
        <v>0</v>
      </c>
      <c r="P31" s="69">
        <v>9575</v>
      </c>
      <c r="Q31" s="141">
        <v>1290802</v>
      </c>
      <c r="R31" s="153"/>
    </row>
    <row r="32" spans="2:18" ht="21" customHeight="1" x14ac:dyDescent="0.25">
      <c r="B32" s="137" t="s">
        <v>141</v>
      </c>
      <c r="C32" s="69">
        <v>0</v>
      </c>
      <c r="D32" s="69">
        <v>6174</v>
      </c>
      <c r="E32" s="69">
        <v>5458</v>
      </c>
      <c r="F32" s="69">
        <v>50747</v>
      </c>
      <c r="G32" s="69">
        <v>8592</v>
      </c>
      <c r="H32" s="69">
        <v>791</v>
      </c>
      <c r="I32" s="69">
        <v>155390</v>
      </c>
      <c r="J32" s="69">
        <v>149195</v>
      </c>
      <c r="K32" s="69">
        <v>0</v>
      </c>
      <c r="L32" s="69">
        <v>33690</v>
      </c>
      <c r="M32" s="69">
        <v>20982</v>
      </c>
      <c r="N32" s="69">
        <v>36894</v>
      </c>
      <c r="O32" s="69">
        <v>157987</v>
      </c>
      <c r="P32" s="69">
        <v>1207</v>
      </c>
      <c r="Q32" s="141">
        <v>627106</v>
      </c>
      <c r="R32" s="153"/>
    </row>
    <row r="33" spans="2:18" ht="21" customHeight="1" x14ac:dyDescent="0.25">
      <c r="B33" s="137" t="s">
        <v>218</v>
      </c>
      <c r="C33" s="69">
        <v>0</v>
      </c>
      <c r="D33" s="69">
        <v>4916</v>
      </c>
      <c r="E33" s="69">
        <v>6576</v>
      </c>
      <c r="F33" s="69">
        <v>5509</v>
      </c>
      <c r="G33" s="69">
        <v>19895</v>
      </c>
      <c r="H33" s="69">
        <v>4571</v>
      </c>
      <c r="I33" s="69">
        <v>161400</v>
      </c>
      <c r="J33" s="69">
        <v>71429</v>
      </c>
      <c r="K33" s="69">
        <v>0</v>
      </c>
      <c r="L33" s="69">
        <v>20655</v>
      </c>
      <c r="M33" s="69">
        <v>11377</v>
      </c>
      <c r="N33" s="69">
        <v>15632</v>
      </c>
      <c r="O33" s="69">
        <v>0</v>
      </c>
      <c r="P33" s="69">
        <v>2435</v>
      </c>
      <c r="Q33" s="141">
        <v>324394</v>
      </c>
      <c r="R33" s="153"/>
    </row>
    <row r="34" spans="2:18" ht="21" customHeight="1" x14ac:dyDescent="0.25">
      <c r="B34" s="137" t="s">
        <v>142</v>
      </c>
      <c r="C34" s="69">
        <v>0</v>
      </c>
      <c r="D34" s="69">
        <v>2585</v>
      </c>
      <c r="E34" s="69">
        <v>2120</v>
      </c>
      <c r="F34" s="69">
        <v>2973</v>
      </c>
      <c r="G34" s="69">
        <v>21186</v>
      </c>
      <c r="H34" s="69">
        <v>14282</v>
      </c>
      <c r="I34" s="69">
        <v>174097</v>
      </c>
      <c r="J34" s="69">
        <v>155536</v>
      </c>
      <c r="K34" s="69">
        <v>55173</v>
      </c>
      <c r="L34" s="69">
        <v>43872</v>
      </c>
      <c r="M34" s="69">
        <v>6445</v>
      </c>
      <c r="N34" s="69">
        <v>26543</v>
      </c>
      <c r="O34" s="69">
        <v>676102</v>
      </c>
      <c r="P34" s="69">
        <v>2732</v>
      </c>
      <c r="Q34" s="141">
        <v>1183647</v>
      </c>
      <c r="R34" s="153"/>
    </row>
    <row r="35" spans="2:18" ht="21" customHeight="1" x14ac:dyDescent="0.25">
      <c r="B35" s="137" t="s">
        <v>143</v>
      </c>
      <c r="C35" s="69">
        <v>0</v>
      </c>
      <c r="D35" s="69">
        <v>581</v>
      </c>
      <c r="E35" s="69">
        <v>8154</v>
      </c>
      <c r="F35" s="69">
        <v>6368</v>
      </c>
      <c r="G35" s="69">
        <v>2320</v>
      </c>
      <c r="H35" s="69">
        <v>1081</v>
      </c>
      <c r="I35" s="69">
        <v>219414</v>
      </c>
      <c r="J35" s="69">
        <v>81656</v>
      </c>
      <c r="K35" s="69">
        <v>0</v>
      </c>
      <c r="L35" s="69">
        <v>20640</v>
      </c>
      <c r="M35" s="69">
        <v>16879</v>
      </c>
      <c r="N35" s="69">
        <v>33679</v>
      </c>
      <c r="O35" s="69">
        <v>123139</v>
      </c>
      <c r="P35" s="69">
        <v>23465</v>
      </c>
      <c r="Q35" s="141">
        <v>537377</v>
      </c>
      <c r="R35" s="153"/>
    </row>
    <row r="36" spans="2:18" ht="21" customHeight="1" x14ac:dyDescent="0.25">
      <c r="B36" s="137" t="s">
        <v>219</v>
      </c>
      <c r="C36" s="69">
        <v>0</v>
      </c>
      <c r="D36" s="69">
        <v>7462</v>
      </c>
      <c r="E36" s="69">
        <v>25919</v>
      </c>
      <c r="F36" s="69">
        <v>21496</v>
      </c>
      <c r="G36" s="69">
        <v>14429</v>
      </c>
      <c r="H36" s="69">
        <v>10398</v>
      </c>
      <c r="I36" s="69">
        <v>223958</v>
      </c>
      <c r="J36" s="69">
        <v>206411</v>
      </c>
      <c r="K36" s="69">
        <v>83588</v>
      </c>
      <c r="L36" s="69">
        <v>3909</v>
      </c>
      <c r="M36" s="69">
        <v>23160</v>
      </c>
      <c r="N36" s="69">
        <v>38052</v>
      </c>
      <c r="O36" s="69">
        <v>321917</v>
      </c>
      <c r="P36" s="69">
        <v>1312</v>
      </c>
      <c r="Q36" s="141">
        <v>982012</v>
      </c>
      <c r="R36" s="153"/>
    </row>
    <row r="37" spans="2:18" ht="21" customHeight="1" x14ac:dyDescent="0.25">
      <c r="B37" s="137" t="s">
        <v>38</v>
      </c>
      <c r="C37" s="69">
        <v>0</v>
      </c>
      <c r="D37" s="69">
        <v>3702</v>
      </c>
      <c r="E37" s="69">
        <v>3496</v>
      </c>
      <c r="F37" s="69">
        <v>7689</v>
      </c>
      <c r="G37" s="69">
        <v>21771</v>
      </c>
      <c r="H37" s="69">
        <v>6155</v>
      </c>
      <c r="I37" s="69">
        <v>131754</v>
      </c>
      <c r="J37" s="69">
        <v>147675</v>
      </c>
      <c r="K37" s="69">
        <v>0</v>
      </c>
      <c r="L37" s="69">
        <v>964</v>
      </c>
      <c r="M37" s="69">
        <v>39350</v>
      </c>
      <c r="N37" s="69">
        <v>-956</v>
      </c>
      <c r="O37" s="69">
        <v>66146</v>
      </c>
      <c r="P37" s="69">
        <v>2844</v>
      </c>
      <c r="Q37" s="141">
        <v>430589</v>
      </c>
      <c r="R37" s="153"/>
    </row>
    <row r="38" spans="2:18" ht="21" customHeight="1" x14ac:dyDescent="0.25">
      <c r="B38" s="137" t="s">
        <v>39</v>
      </c>
      <c r="C38" s="69">
        <v>0</v>
      </c>
      <c r="D38" s="69">
        <v>10255</v>
      </c>
      <c r="E38" s="69">
        <v>22129</v>
      </c>
      <c r="F38" s="69">
        <v>46293</v>
      </c>
      <c r="G38" s="69">
        <v>13140</v>
      </c>
      <c r="H38" s="69">
        <v>54052</v>
      </c>
      <c r="I38" s="69">
        <v>104020</v>
      </c>
      <c r="J38" s="69">
        <v>84422</v>
      </c>
      <c r="K38" s="69">
        <v>0</v>
      </c>
      <c r="L38" s="69">
        <v>6956</v>
      </c>
      <c r="M38" s="69">
        <v>70485</v>
      </c>
      <c r="N38" s="69">
        <v>126363</v>
      </c>
      <c r="O38" s="69">
        <v>11745</v>
      </c>
      <c r="P38" s="69">
        <v>4666</v>
      </c>
      <c r="Q38" s="141">
        <v>554524</v>
      </c>
      <c r="R38" s="153"/>
    </row>
    <row r="39" spans="2:18" ht="21" customHeight="1" x14ac:dyDescent="0.25">
      <c r="B39" s="137" t="s">
        <v>40</v>
      </c>
      <c r="C39" s="69">
        <v>0</v>
      </c>
      <c r="D39" s="69">
        <v>-2555</v>
      </c>
      <c r="E39" s="69">
        <v>21572</v>
      </c>
      <c r="F39" s="69">
        <v>25804</v>
      </c>
      <c r="G39" s="69">
        <v>8452</v>
      </c>
      <c r="H39" s="69">
        <v>1638</v>
      </c>
      <c r="I39" s="69">
        <v>256865</v>
      </c>
      <c r="J39" s="69">
        <v>177766</v>
      </c>
      <c r="K39" s="69">
        <v>0</v>
      </c>
      <c r="L39" s="69">
        <v>13235</v>
      </c>
      <c r="M39" s="69">
        <v>12247</v>
      </c>
      <c r="N39" s="69">
        <v>71667</v>
      </c>
      <c r="O39" s="69">
        <v>22714</v>
      </c>
      <c r="P39" s="69">
        <v>1546</v>
      </c>
      <c r="Q39" s="141">
        <v>610950</v>
      </c>
      <c r="R39" s="153"/>
    </row>
    <row r="40" spans="2:18" ht="21" customHeight="1" x14ac:dyDescent="0.25">
      <c r="B40" s="137" t="s">
        <v>41</v>
      </c>
      <c r="C40" s="69">
        <v>0</v>
      </c>
      <c r="D40" s="69">
        <v>3141</v>
      </c>
      <c r="E40" s="69">
        <v>8832</v>
      </c>
      <c r="F40" s="69">
        <v>-4003</v>
      </c>
      <c r="G40" s="69">
        <v>4391</v>
      </c>
      <c r="H40" s="69">
        <v>848</v>
      </c>
      <c r="I40" s="69">
        <v>261474</v>
      </c>
      <c r="J40" s="69">
        <v>254699</v>
      </c>
      <c r="K40" s="69">
        <v>0</v>
      </c>
      <c r="L40" s="69">
        <v>13025</v>
      </c>
      <c r="M40" s="69">
        <v>3201</v>
      </c>
      <c r="N40" s="69">
        <v>23498</v>
      </c>
      <c r="O40" s="69">
        <v>0</v>
      </c>
      <c r="P40" s="69">
        <v>14940</v>
      </c>
      <c r="Q40" s="141">
        <v>584046</v>
      </c>
      <c r="R40" s="153"/>
    </row>
    <row r="41" spans="2:18" ht="21" customHeight="1" x14ac:dyDescent="0.25">
      <c r="B41" s="137" t="s">
        <v>42</v>
      </c>
      <c r="C41" s="69">
        <v>0</v>
      </c>
      <c r="D41" s="69">
        <v>-901</v>
      </c>
      <c r="E41" s="69">
        <v>340</v>
      </c>
      <c r="F41" s="69">
        <v>2819</v>
      </c>
      <c r="G41" s="69">
        <v>506</v>
      </c>
      <c r="H41" s="69">
        <v>1094</v>
      </c>
      <c r="I41" s="69">
        <v>179583</v>
      </c>
      <c r="J41" s="69">
        <v>83582</v>
      </c>
      <c r="K41" s="69">
        <v>14975</v>
      </c>
      <c r="L41" s="69">
        <v>574</v>
      </c>
      <c r="M41" s="69">
        <v>438</v>
      </c>
      <c r="N41" s="69">
        <v>794</v>
      </c>
      <c r="O41" s="69">
        <v>-3442</v>
      </c>
      <c r="P41" s="69">
        <v>2155</v>
      </c>
      <c r="Q41" s="141">
        <v>282519</v>
      </c>
      <c r="R41" s="153"/>
    </row>
    <row r="42" spans="2:18" ht="21" customHeight="1" x14ac:dyDescent="0.25">
      <c r="B42" s="137" t="s">
        <v>43</v>
      </c>
      <c r="C42" s="69">
        <v>39</v>
      </c>
      <c r="D42" s="69">
        <v>22443</v>
      </c>
      <c r="E42" s="69">
        <v>65932</v>
      </c>
      <c r="F42" s="69">
        <v>133664</v>
      </c>
      <c r="G42" s="69">
        <v>38165</v>
      </c>
      <c r="H42" s="69">
        <v>39352</v>
      </c>
      <c r="I42" s="69">
        <v>550851</v>
      </c>
      <c r="J42" s="69">
        <v>437953</v>
      </c>
      <c r="K42" s="69">
        <v>0</v>
      </c>
      <c r="L42" s="69">
        <v>40157</v>
      </c>
      <c r="M42" s="69">
        <v>85003</v>
      </c>
      <c r="N42" s="69">
        <v>123229</v>
      </c>
      <c r="O42" s="69">
        <v>3013238</v>
      </c>
      <c r="P42" s="69">
        <v>8702</v>
      </c>
      <c r="Q42" s="141">
        <v>4558728</v>
      </c>
      <c r="R42" s="153"/>
    </row>
    <row r="43" spans="2:18" ht="21" customHeight="1" x14ac:dyDescent="0.25">
      <c r="B43" s="137" t="s">
        <v>44</v>
      </c>
      <c r="C43" s="69">
        <v>0</v>
      </c>
      <c r="D43" s="69">
        <v>52</v>
      </c>
      <c r="E43" s="69">
        <v>11</v>
      </c>
      <c r="F43" s="69">
        <v>5</v>
      </c>
      <c r="G43" s="69">
        <v>202</v>
      </c>
      <c r="H43" s="69">
        <v>132</v>
      </c>
      <c r="I43" s="69">
        <v>153421</v>
      </c>
      <c r="J43" s="69">
        <v>42838</v>
      </c>
      <c r="K43" s="69">
        <v>480106</v>
      </c>
      <c r="L43" s="69">
        <v>111</v>
      </c>
      <c r="M43" s="69">
        <v>18</v>
      </c>
      <c r="N43" s="69">
        <v>762</v>
      </c>
      <c r="O43" s="69">
        <v>0</v>
      </c>
      <c r="P43" s="69">
        <v>1043</v>
      </c>
      <c r="Q43" s="141">
        <v>678701</v>
      </c>
      <c r="R43" s="153"/>
    </row>
    <row r="44" spans="2:18" ht="21" customHeight="1" x14ac:dyDescent="0.25">
      <c r="B44" s="139" t="s">
        <v>45</v>
      </c>
      <c r="C44" s="140">
        <f>SUM(C7:C43)</f>
        <v>5381</v>
      </c>
      <c r="D44" s="140">
        <f t="shared" ref="D44:Q44" si="0">SUM(D7:D43)</f>
        <v>511836</v>
      </c>
      <c r="E44" s="140">
        <f t="shared" si="0"/>
        <v>684361</v>
      </c>
      <c r="F44" s="140">
        <f t="shared" si="0"/>
        <v>1717998</v>
      </c>
      <c r="G44" s="140">
        <f t="shared" si="0"/>
        <v>837432</v>
      </c>
      <c r="H44" s="140">
        <f t="shared" si="0"/>
        <v>999961</v>
      </c>
      <c r="I44" s="140">
        <f t="shared" si="0"/>
        <v>11209714</v>
      </c>
      <c r="J44" s="140">
        <f t="shared" si="0"/>
        <v>9668604</v>
      </c>
      <c r="K44" s="140">
        <f t="shared" si="0"/>
        <v>2223899</v>
      </c>
      <c r="L44" s="140">
        <f t="shared" si="0"/>
        <v>1588788</v>
      </c>
      <c r="M44" s="140">
        <f t="shared" si="0"/>
        <v>1771357</v>
      </c>
      <c r="N44" s="140">
        <f t="shared" si="0"/>
        <v>3370037</v>
      </c>
      <c r="O44" s="140">
        <f t="shared" si="0"/>
        <v>15850264</v>
      </c>
      <c r="P44" s="140">
        <f t="shared" si="0"/>
        <v>971638</v>
      </c>
      <c r="Q44" s="140">
        <f t="shared" si="0"/>
        <v>51411269</v>
      </c>
      <c r="R44" s="153"/>
    </row>
    <row r="45" spans="2:18" ht="21" customHeight="1" x14ac:dyDescent="0.25">
      <c r="B45" s="290" t="s">
        <v>46</v>
      </c>
      <c r="C45" s="290"/>
      <c r="D45" s="290"/>
      <c r="E45" s="290"/>
      <c r="F45" s="290"/>
      <c r="G45" s="290"/>
      <c r="H45" s="290"/>
      <c r="I45" s="290"/>
      <c r="J45" s="290"/>
      <c r="K45" s="290"/>
      <c r="L45" s="290"/>
      <c r="M45" s="290"/>
      <c r="N45" s="290"/>
      <c r="O45" s="290"/>
      <c r="P45" s="290"/>
      <c r="Q45" s="290"/>
      <c r="R45" s="154"/>
    </row>
    <row r="46" spans="2:18" ht="21" customHeight="1" x14ac:dyDescent="0.25">
      <c r="B46" s="137" t="s">
        <v>47</v>
      </c>
      <c r="C46" s="69">
        <v>10407</v>
      </c>
      <c r="D46" s="69">
        <v>91036</v>
      </c>
      <c r="E46" s="69">
        <v>7025</v>
      </c>
      <c r="F46" s="69">
        <v>380385</v>
      </c>
      <c r="G46" s="69">
        <v>34141</v>
      </c>
      <c r="H46" s="69">
        <v>25697</v>
      </c>
      <c r="I46" s="69">
        <v>0</v>
      </c>
      <c r="J46" s="69">
        <v>38578</v>
      </c>
      <c r="K46" s="69">
        <v>0</v>
      </c>
      <c r="L46" s="69">
        <v>0</v>
      </c>
      <c r="M46" s="69">
        <v>10949</v>
      </c>
      <c r="N46" s="69">
        <v>0</v>
      </c>
      <c r="O46" s="69">
        <v>193896</v>
      </c>
      <c r="P46" s="69">
        <v>148985</v>
      </c>
      <c r="Q46" s="141">
        <v>941099</v>
      </c>
      <c r="R46" s="153"/>
    </row>
    <row r="47" spans="2:18" ht="21" customHeight="1" x14ac:dyDescent="0.25">
      <c r="B47" s="137" t="s">
        <v>65</v>
      </c>
      <c r="C47" s="69">
        <v>1323</v>
      </c>
      <c r="D47" s="69">
        <v>186397</v>
      </c>
      <c r="E47" s="69">
        <v>0</v>
      </c>
      <c r="F47" s="69">
        <v>863126</v>
      </c>
      <c r="G47" s="69">
        <v>11536</v>
      </c>
      <c r="H47" s="69">
        <v>96215</v>
      </c>
      <c r="I47" s="69">
        <v>0</v>
      </c>
      <c r="J47" s="69">
        <v>162505</v>
      </c>
      <c r="K47" s="69">
        <v>0</v>
      </c>
      <c r="L47" s="69">
        <v>12678</v>
      </c>
      <c r="M47" s="69">
        <v>0</v>
      </c>
      <c r="N47" s="69">
        <v>0</v>
      </c>
      <c r="O47" s="69">
        <v>432877</v>
      </c>
      <c r="P47" s="69">
        <v>299867</v>
      </c>
      <c r="Q47" s="141">
        <v>2066524</v>
      </c>
      <c r="R47" s="153"/>
    </row>
    <row r="48" spans="2:18" ht="21" customHeight="1" x14ac:dyDescent="0.25">
      <c r="B48" s="7" t="s">
        <v>258</v>
      </c>
      <c r="C48" s="69">
        <v>690</v>
      </c>
      <c r="D48" s="69">
        <v>23532</v>
      </c>
      <c r="E48" s="69">
        <v>8195</v>
      </c>
      <c r="F48" s="69">
        <v>60094</v>
      </c>
      <c r="G48" s="69">
        <v>5261</v>
      </c>
      <c r="H48" s="69">
        <v>17641</v>
      </c>
      <c r="I48" s="69">
        <v>12324</v>
      </c>
      <c r="J48" s="69">
        <v>13351</v>
      </c>
      <c r="K48" s="69">
        <v>0</v>
      </c>
      <c r="L48" s="69">
        <v>251</v>
      </c>
      <c r="M48" s="69">
        <v>15770</v>
      </c>
      <c r="N48" s="69">
        <v>279</v>
      </c>
      <c r="O48" s="69">
        <v>5490</v>
      </c>
      <c r="P48" s="69">
        <v>17291</v>
      </c>
      <c r="Q48" s="141">
        <v>180169</v>
      </c>
      <c r="R48" s="153"/>
    </row>
    <row r="49" spans="2:19" ht="21" customHeight="1" x14ac:dyDescent="0.25">
      <c r="B49" s="137" t="s">
        <v>48</v>
      </c>
      <c r="C49" s="69">
        <v>4556</v>
      </c>
      <c r="D49" s="69">
        <v>212331</v>
      </c>
      <c r="E49" s="69">
        <v>931438</v>
      </c>
      <c r="F49" s="69">
        <v>183484</v>
      </c>
      <c r="G49" s="69">
        <v>77562</v>
      </c>
      <c r="H49" s="69">
        <v>172275</v>
      </c>
      <c r="I49" s="69">
        <v>32205</v>
      </c>
      <c r="J49" s="69">
        <v>306890</v>
      </c>
      <c r="K49" s="69">
        <v>0</v>
      </c>
      <c r="L49" s="69">
        <v>97165</v>
      </c>
      <c r="M49" s="69">
        <v>698</v>
      </c>
      <c r="N49" s="69">
        <v>1667</v>
      </c>
      <c r="O49" s="69">
        <v>1747488</v>
      </c>
      <c r="P49" s="69">
        <v>3220235</v>
      </c>
      <c r="Q49" s="141">
        <v>6987993</v>
      </c>
      <c r="R49" s="153"/>
    </row>
    <row r="50" spans="2:19" ht="21" customHeight="1" x14ac:dyDescent="0.25">
      <c r="B50" s="137" t="s">
        <v>259</v>
      </c>
      <c r="C50" s="69">
        <v>24499</v>
      </c>
      <c r="D50" s="69">
        <v>7291</v>
      </c>
      <c r="E50" s="69">
        <v>207</v>
      </c>
      <c r="F50" s="69">
        <v>5924</v>
      </c>
      <c r="G50" s="69">
        <v>21925</v>
      </c>
      <c r="H50" s="69">
        <v>12712</v>
      </c>
      <c r="I50" s="69">
        <v>578</v>
      </c>
      <c r="J50" s="69">
        <v>8115</v>
      </c>
      <c r="K50" s="69">
        <v>0</v>
      </c>
      <c r="L50" s="69">
        <v>146</v>
      </c>
      <c r="M50" s="69">
        <v>1197</v>
      </c>
      <c r="N50" s="69">
        <v>0</v>
      </c>
      <c r="O50" s="69">
        <v>0</v>
      </c>
      <c r="P50" s="69">
        <v>7720</v>
      </c>
      <c r="Q50" s="141">
        <v>90313</v>
      </c>
      <c r="R50" s="153"/>
    </row>
    <row r="51" spans="2:19" ht="21" customHeight="1" x14ac:dyDescent="0.25">
      <c r="B51" s="139" t="s">
        <v>45</v>
      </c>
      <c r="C51" s="140">
        <f>SUM(C46:C50)</f>
        <v>41475</v>
      </c>
      <c r="D51" s="140">
        <f t="shared" ref="D51:Q51" si="1">SUM(D46:D50)</f>
        <v>520587</v>
      </c>
      <c r="E51" s="140">
        <f t="shared" si="1"/>
        <v>946865</v>
      </c>
      <c r="F51" s="140">
        <f t="shared" si="1"/>
        <v>1493013</v>
      </c>
      <c r="G51" s="140">
        <f t="shared" si="1"/>
        <v>150425</v>
      </c>
      <c r="H51" s="140">
        <f t="shared" si="1"/>
        <v>324540</v>
      </c>
      <c r="I51" s="140">
        <f t="shared" si="1"/>
        <v>45107</v>
      </c>
      <c r="J51" s="140">
        <f t="shared" si="1"/>
        <v>529439</v>
      </c>
      <c r="K51" s="140">
        <f t="shared" si="1"/>
        <v>0</v>
      </c>
      <c r="L51" s="140">
        <f t="shared" si="1"/>
        <v>110240</v>
      </c>
      <c r="M51" s="140">
        <f t="shared" si="1"/>
        <v>28614</v>
      </c>
      <c r="N51" s="140">
        <f t="shared" si="1"/>
        <v>1946</v>
      </c>
      <c r="O51" s="140">
        <f t="shared" si="1"/>
        <v>2379751</v>
      </c>
      <c r="P51" s="140">
        <f t="shared" si="1"/>
        <v>3694098</v>
      </c>
      <c r="Q51" s="140">
        <f t="shared" si="1"/>
        <v>10266098</v>
      </c>
      <c r="R51" s="153"/>
    </row>
    <row r="52" spans="2:19" ht="20.25" customHeight="1" x14ac:dyDescent="0.3">
      <c r="B52" s="291" t="s">
        <v>50</v>
      </c>
      <c r="C52" s="291"/>
      <c r="D52" s="291"/>
      <c r="E52" s="291"/>
      <c r="F52" s="291"/>
      <c r="G52" s="291"/>
      <c r="H52" s="291"/>
      <c r="I52" s="291"/>
      <c r="J52" s="291"/>
      <c r="K52" s="291"/>
      <c r="L52" s="291"/>
      <c r="M52" s="291"/>
      <c r="N52" s="291"/>
      <c r="O52" s="291"/>
      <c r="P52" s="291"/>
      <c r="Q52" s="291"/>
      <c r="R52" s="155"/>
      <c r="S52" s="5"/>
    </row>
    <row r="53" spans="2:19" x14ac:dyDescent="0.25">
      <c r="C53" s="5"/>
      <c r="D53" s="5"/>
      <c r="E53" s="5"/>
      <c r="F53" s="5"/>
      <c r="G53" s="5"/>
      <c r="H53" s="5"/>
      <c r="I53" s="5"/>
      <c r="J53" s="5"/>
      <c r="K53" s="5"/>
      <c r="L53" s="5"/>
      <c r="M53" s="5"/>
      <c r="N53" s="5"/>
      <c r="O53" s="5"/>
      <c r="P53" s="5"/>
      <c r="Q53" s="5"/>
    </row>
    <row r="54" spans="2:19" x14ac:dyDescent="0.25">
      <c r="C54" s="179"/>
      <c r="D54" s="179"/>
      <c r="E54" s="179"/>
      <c r="F54" s="179"/>
      <c r="G54" s="179"/>
      <c r="H54" s="179"/>
      <c r="I54" s="179"/>
      <c r="J54" s="179"/>
      <c r="K54" s="179"/>
      <c r="L54" s="179"/>
      <c r="M54" s="179"/>
      <c r="N54" s="179"/>
      <c r="O54" s="179"/>
      <c r="P54" s="179"/>
      <c r="Q54" s="179"/>
    </row>
  </sheetData>
  <sheetProtection algorithmName="SHA-512" hashValue="yuWXrYGGmrfK/qWO0p+Q9fjiu0pBmL9uZnVhlAKJBRSnDQxvZW/x74SV/Gvnl3Kmj+SUlxZxIn2R9YvxkojDlw==" saltValue="V5orpOKlDvV/qfu1OjHTCw==" spinCount="100000" sheet="1" objects="1" scenarios="1"/>
  <mergeCells count="4">
    <mergeCell ref="B4:Q4"/>
    <mergeCell ref="B6:Q6"/>
    <mergeCell ref="B45:Q45"/>
    <mergeCell ref="B52:Q5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92D050"/>
  </sheetPr>
  <dimension ref="B3:S54"/>
  <sheetViews>
    <sheetView topLeftCell="B2" workbookViewId="0">
      <pane xSplit="1" ySplit="5" topLeftCell="L34" activePane="bottomRight" state="frozen"/>
      <selection activeCell="N54" sqref="N54"/>
      <selection pane="topRight" activeCell="N54" sqref="N54"/>
      <selection pane="bottomLeft" activeCell="N54" sqref="N54"/>
      <selection pane="bottomRight" activeCell="N54" sqref="N54"/>
    </sheetView>
  </sheetViews>
  <sheetFormatPr defaultColWidth="9.33203125" defaultRowHeight="13.8" x14ac:dyDescent="0.25"/>
  <cols>
    <col min="1" max="1" width="12.44140625" style="4" customWidth="1"/>
    <col min="2" max="2" width="51.33203125" style="4" customWidth="1"/>
    <col min="3" max="17" width="21.5546875" style="4" customWidth="1"/>
    <col min="18" max="19" width="6.33203125" style="4" bestFit="1" customWidth="1"/>
    <col min="20" max="20" width="13.5546875" style="4" customWidth="1"/>
    <col min="21" max="16384" width="9.33203125" style="4"/>
  </cols>
  <sheetData>
    <row r="3" spans="2:18" ht="5.25" customHeight="1" x14ac:dyDescent="0.25"/>
    <row r="4" spans="2:18" ht="16.5" customHeight="1" x14ac:dyDescent="0.25">
      <c r="B4" s="288" t="s">
        <v>264</v>
      </c>
      <c r="C4" s="288"/>
      <c r="D4" s="288"/>
      <c r="E4" s="288"/>
      <c r="F4" s="288"/>
      <c r="G4" s="288"/>
      <c r="H4" s="288"/>
      <c r="I4" s="288"/>
      <c r="J4" s="288"/>
      <c r="K4" s="288"/>
      <c r="L4" s="288"/>
      <c r="M4" s="288"/>
      <c r="N4" s="288"/>
      <c r="O4" s="288"/>
      <c r="P4" s="288"/>
      <c r="Q4" s="288"/>
      <c r="R4" s="142"/>
    </row>
    <row r="5" spans="2:18" ht="16.5" customHeight="1" x14ac:dyDescent="0.25">
      <c r="B5" s="64" t="s">
        <v>0</v>
      </c>
      <c r="C5" s="66" t="s">
        <v>201</v>
      </c>
      <c r="D5" s="66" t="s">
        <v>202</v>
      </c>
      <c r="E5" s="66" t="s">
        <v>203</v>
      </c>
      <c r="F5" s="66" t="s">
        <v>204</v>
      </c>
      <c r="G5" s="66" t="s">
        <v>205</v>
      </c>
      <c r="H5" s="66" t="s">
        <v>206</v>
      </c>
      <c r="I5" s="66" t="s">
        <v>207</v>
      </c>
      <c r="J5" s="66" t="s">
        <v>208</v>
      </c>
      <c r="K5" s="66" t="s">
        <v>209</v>
      </c>
      <c r="L5" s="66" t="s">
        <v>210</v>
      </c>
      <c r="M5" s="66" t="s">
        <v>211</v>
      </c>
      <c r="N5" s="66" t="s">
        <v>212</v>
      </c>
      <c r="O5" s="66" t="s">
        <v>213</v>
      </c>
      <c r="P5" s="66" t="s">
        <v>214</v>
      </c>
      <c r="Q5" s="66" t="s">
        <v>215</v>
      </c>
      <c r="R5" s="152"/>
    </row>
    <row r="6" spans="2:18" ht="16.5" customHeight="1" x14ac:dyDescent="0.25">
      <c r="B6" s="289" t="s">
        <v>16</v>
      </c>
      <c r="C6" s="289"/>
      <c r="D6" s="289"/>
      <c r="E6" s="289"/>
      <c r="F6" s="289"/>
      <c r="G6" s="289"/>
      <c r="H6" s="289"/>
      <c r="I6" s="289"/>
      <c r="J6" s="289"/>
      <c r="K6" s="289"/>
      <c r="L6" s="289"/>
      <c r="M6" s="289"/>
      <c r="N6" s="289"/>
      <c r="O6" s="289"/>
      <c r="P6" s="289"/>
      <c r="Q6" s="289"/>
      <c r="R6" s="152"/>
    </row>
    <row r="7" spans="2:18" ht="16.5" customHeight="1" x14ac:dyDescent="0.25">
      <c r="B7" s="137" t="s">
        <v>17</v>
      </c>
      <c r="C7" s="69">
        <v>0</v>
      </c>
      <c r="D7" s="69">
        <v>36</v>
      </c>
      <c r="E7" s="69">
        <v>164</v>
      </c>
      <c r="F7" s="69">
        <v>1505</v>
      </c>
      <c r="G7" s="69">
        <v>565</v>
      </c>
      <c r="H7" s="69">
        <v>13</v>
      </c>
      <c r="I7" s="69">
        <v>0</v>
      </c>
      <c r="J7" s="69">
        <v>0</v>
      </c>
      <c r="K7" s="69">
        <v>0</v>
      </c>
      <c r="L7" s="69">
        <v>3221</v>
      </c>
      <c r="M7" s="69">
        <v>383</v>
      </c>
      <c r="N7" s="69">
        <v>10171</v>
      </c>
      <c r="O7" s="69">
        <v>-260221</v>
      </c>
      <c r="P7" s="69">
        <v>725</v>
      </c>
      <c r="Q7" s="141">
        <v>-243437</v>
      </c>
      <c r="R7" s="153"/>
    </row>
    <row r="8" spans="2:18" ht="16.5" customHeight="1" x14ac:dyDescent="0.25">
      <c r="B8" s="137" t="s">
        <v>18</v>
      </c>
      <c r="C8" s="69">
        <v>0</v>
      </c>
      <c r="D8" s="69">
        <v>1243</v>
      </c>
      <c r="E8" s="69">
        <v>214</v>
      </c>
      <c r="F8" s="69">
        <v>-11921</v>
      </c>
      <c r="G8" s="69">
        <v>1404</v>
      </c>
      <c r="H8" s="69">
        <v>46</v>
      </c>
      <c r="I8" s="69">
        <v>26738</v>
      </c>
      <c r="J8" s="69">
        <v>16173</v>
      </c>
      <c r="K8" s="69">
        <v>0</v>
      </c>
      <c r="L8" s="69">
        <v>-4504</v>
      </c>
      <c r="M8" s="69">
        <v>908</v>
      </c>
      <c r="N8" s="69">
        <v>902</v>
      </c>
      <c r="O8" s="69">
        <v>0</v>
      </c>
      <c r="P8" s="69">
        <v>2537</v>
      </c>
      <c r="Q8" s="141">
        <v>33740</v>
      </c>
      <c r="R8" s="153"/>
    </row>
    <row r="9" spans="2:18" ht="16.5" customHeight="1" x14ac:dyDescent="0.25">
      <c r="B9" s="137" t="s">
        <v>19</v>
      </c>
      <c r="C9" s="69">
        <v>4995</v>
      </c>
      <c r="D9" s="69">
        <v>3797</v>
      </c>
      <c r="E9" s="69">
        <v>-6205</v>
      </c>
      <c r="F9" s="69">
        <v>-38374</v>
      </c>
      <c r="G9" s="69">
        <v>-43337</v>
      </c>
      <c r="H9" s="69">
        <v>-2996</v>
      </c>
      <c r="I9" s="69">
        <v>-105766</v>
      </c>
      <c r="J9" s="69">
        <v>-18526</v>
      </c>
      <c r="K9" s="69">
        <v>0</v>
      </c>
      <c r="L9" s="69">
        <v>-18886</v>
      </c>
      <c r="M9" s="69">
        <v>-33104</v>
      </c>
      <c r="N9" s="69">
        <v>-6423</v>
      </c>
      <c r="O9" s="69">
        <v>0</v>
      </c>
      <c r="P9" s="69">
        <v>0</v>
      </c>
      <c r="Q9" s="141">
        <v>-264825</v>
      </c>
      <c r="R9" s="153"/>
    </row>
    <row r="10" spans="2:18" ht="16.5" customHeight="1" x14ac:dyDescent="0.25">
      <c r="B10" s="137" t="s">
        <v>145</v>
      </c>
      <c r="C10" s="69">
        <v>-411</v>
      </c>
      <c r="D10" s="69">
        <v>-284</v>
      </c>
      <c r="E10" s="69">
        <v>1097</v>
      </c>
      <c r="F10" s="69">
        <v>754</v>
      </c>
      <c r="G10" s="69">
        <v>96</v>
      </c>
      <c r="H10" s="69">
        <v>3599</v>
      </c>
      <c r="I10" s="69">
        <v>7801</v>
      </c>
      <c r="J10" s="69">
        <v>7217</v>
      </c>
      <c r="K10" s="69">
        <v>0</v>
      </c>
      <c r="L10" s="69">
        <v>323</v>
      </c>
      <c r="M10" s="69">
        <v>-197</v>
      </c>
      <c r="N10" s="69">
        <v>5859</v>
      </c>
      <c r="O10" s="69">
        <v>-3337</v>
      </c>
      <c r="P10" s="69">
        <v>-372</v>
      </c>
      <c r="Q10" s="141">
        <v>22146</v>
      </c>
      <c r="R10" s="153"/>
    </row>
    <row r="11" spans="2:18" ht="16.5" customHeight="1" x14ac:dyDescent="0.25">
      <c r="B11" s="137" t="s">
        <v>20</v>
      </c>
      <c r="C11" s="69">
        <v>-2104</v>
      </c>
      <c r="D11" s="69">
        <v>-2075</v>
      </c>
      <c r="E11" s="69">
        <v>4761</v>
      </c>
      <c r="F11" s="69">
        <v>973</v>
      </c>
      <c r="G11" s="69">
        <v>4886</v>
      </c>
      <c r="H11" s="69">
        <v>6003</v>
      </c>
      <c r="I11" s="69">
        <v>65229</v>
      </c>
      <c r="J11" s="69">
        <v>68570</v>
      </c>
      <c r="K11" s="69">
        <v>0</v>
      </c>
      <c r="L11" s="69">
        <v>23468</v>
      </c>
      <c r="M11" s="69">
        <v>9928</v>
      </c>
      <c r="N11" s="69">
        <v>52238</v>
      </c>
      <c r="O11" s="69">
        <v>14856</v>
      </c>
      <c r="P11" s="69">
        <v>-3261</v>
      </c>
      <c r="Q11" s="141">
        <v>243474</v>
      </c>
      <c r="R11" s="153"/>
    </row>
    <row r="12" spans="2:18" ht="16.5" customHeight="1" x14ac:dyDescent="0.25">
      <c r="B12" s="137" t="s">
        <v>139</v>
      </c>
      <c r="C12" s="69">
        <v>0</v>
      </c>
      <c r="D12" s="69">
        <v>-3886</v>
      </c>
      <c r="E12" s="69">
        <v>5481</v>
      </c>
      <c r="F12" s="69">
        <v>9322</v>
      </c>
      <c r="G12" s="69">
        <v>2710</v>
      </c>
      <c r="H12" s="69">
        <v>-5295</v>
      </c>
      <c r="I12" s="69">
        <v>68235</v>
      </c>
      <c r="J12" s="69">
        <v>57966</v>
      </c>
      <c r="K12" s="69">
        <v>0</v>
      </c>
      <c r="L12" s="69">
        <v>28838</v>
      </c>
      <c r="M12" s="69">
        <v>11206</v>
      </c>
      <c r="N12" s="69">
        <v>21575</v>
      </c>
      <c r="O12" s="69">
        <v>66837</v>
      </c>
      <c r="P12" s="69">
        <v>36773</v>
      </c>
      <c r="Q12" s="141">
        <v>299761</v>
      </c>
      <c r="R12" s="153"/>
    </row>
    <row r="13" spans="2:18" ht="16.5" customHeight="1" x14ac:dyDescent="0.25">
      <c r="B13" s="137" t="s">
        <v>21</v>
      </c>
      <c r="C13" s="69">
        <v>0</v>
      </c>
      <c r="D13" s="69">
        <v>-12518</v>
      </c>
      <c r="E13" s="69">
        <v>8035</v>
      </c>
      <c r="F13" s="69">
        <v>17521</v>
      </c>
      <c r="G13" s="69">
        <v>49363</v>
      </c>
      <c r="H13" s="69">
        <v>6205</v>
      </c>
      <c r="I13" s="69">
        <v>100787</v>
      </c>
      <c r="J13" s="69">
        <v>109479</v>
      </c>
      <c r="K13" s="69">
        <v>0</v>
      </c>
      <c r="L13" s="69">
        <v>14266</v>
      </c>
      <c r="M13" s="69">
        <v>33577</v>
      </c>
      <c r="N13" s="69">
        <v>33538</v>
      </c>
      <c r="O13" s="69">
        <v>144913</v>
      </c>
      <c r="P13" s="69">
        <v>-10490</v>
      </c>
      <c r="Q13" s="141">
        <v>494677</v>
      </c>
      <c r="R13" s="153"/>
    </row>
    <row r="14" spans="2:18" ht="16.5" customHeight="1" x14ac:dyDescent="0.25">
      <c r="B14" s="137" t="s">
        <v>22</v>
      </c>
      <c r="C14" s="69">
        <v>0</v>
      </c>
      <c r="D14" s="69">
        <v>1438</v>
      </c>
      <c r="E14" s="69">
        <v>193</v>
      </c>
      <c r="F14" s="69">
        <v>12143</v>
      </c>
      <c r="G14" s="69">
        <v>653</v>
      </c>
      <c r="H14" s="69">
        <v>718</v>
      </c>
      <c r="I14" s="69">
        <v>4350</v>
      </c>
      <c r="J14" s="69">
        <v>4281</v>
      </c>
      <c r="K14" s="69">
        <v>0</v>
      </c>
      <c r="L14" s="69">
        <v>817</v>
      </c>
      <c r="M14" s="69">
        <v>5833</v>
      </c>
      <c r="N14" s="69">
        <v>4538</v>
      </c>
      <c r="O14" s="69">
        <v>0</v>
      </c>
      <c r="P14" s="69">
        <v>-807</v>
      </c>
      <c r="Q14" s="141">
        <v>34158</v>
      </c>
      <c r="R14" s="153"/>
    </row>
    <row r="15" spans="2:18" ht="16.5" customHeight="1" x14ac:dyDescent="0.25">
      <c r="B15" s="137" t="s">
        <v>23</v>
      </c>
      <c r="C15" s="69">
        <v>0</v>
      </c>
      <c r="D15" s="69">
        <v>0</v>
      </c>
      <c r="E15" s="69">
        <v>0</v>
      </c>
      <c r="F15" s="69">
        <v>0</v>
      </c>
      <c r="G15" s="69">
        <v>0</v>
      </c>
      <c r="H15" s="69">
        <v>0</v>
      </c>
      <c r="I15" s="69">
        <v>9058</v>
      </c>
      <c r="J15" s="69">
        <v>3079</v>
      </c>
      <c r="K15" s="69">
        <v>148361</v>
      </c>
      <c r="L15" s="69">
        <v>0</v>
      </c>
      <c r="M15" s="69">
        <v>0</v>
      </c>
      <c r="N15" s="69">
        <v>0</v>
      </c>
      <c r="O15" s="69">
        <v>0</v>
      </c>
      <c r="P15" s="69">
        <v>0</v>
      </c>
      <c r="Q15" s="141">
        <v>160498</v>
      </c>
      <c r="R15" s="153"/>
    </row>
    <row r="16" spans="2:18" ht="16.5" customHeight="1" x14ac:dyDescent="0.25">
      <c r="B16" s="137" t="s">
        <v>24</v>
      </c>
      <c r="C16" s="69">
        <v>-1051</v>
      </c>
      <c r="D16" s="69">
        <v>-2563</v>
      </c>
      <c r="E16" s="69">
        <v>1132</v>
      </c>
      <c r="F16" s="69">
        <v>-2563</v>
      </c>
      <c r="G16" s="69">
        <v>2397</v>
      </c>
      <c r="H16" s="69">
        <v>-126</v>
      </c>
      <c r="I16" s="69">
        <v>37388</v>
      </c>
      <c r="J16" s="69">
        <v>26929</v>
      </c>
      <c r="K16" s="69">
        <v>3392</v>
      </c>
      <c r="L16" s="69">
        <v>740</v>
      </c>
      <c r="M16" s="69">
        <v>-1630</v>
      </c>
      <c r="N16" s="69">
        <v>21162</v>
      </c>
      <c r="O16" s="69">
        <v>0</v>
      </c>
      <c r="P16" s="69">
        <v>-1225</v>
      </c>
      <c r="Q16" s="141">
        <v>83982</v>
      </c>
      <c r="R16" s="153"/>
    </row>
    <row r="17" spans="2:18" ht="16.5" customHeight="1" x14ac:dyDescent="0.25">
      <c r="B17" s="137" t="s">
        <v>25</v>
      </c>
      <c r="C17" s="69">
        <v>0</v>
      </c>
      <c r="D17" s="69">
        <v>-1879</v>
      </c>
      <c r="E17" s="69">
        <v>2724</v>
      </c>
      <c r="F17" s="69">
        <v>5790</v>
      </c>
      <c r="G17" s="69">
        <v>1426</v>
      </c>
      <c r="H17" s="69">
        <v>5190</v>
      </c>
      <c r="I17" s="69">
        <v>27741</v>
      </c>
      <c r="J17" s="69">
        <v>31690</v>
      </c>
      <c r="K17" s="69">
        <v>0</v>
      </c>
      <c r="L17" s="69">
        <v>10262</v>
      </c>
      <c r="M17" s="69">
        <v>2112</v>
      </c>
      <c r="N17" s="69">
        <v>8970</v>
      </c>
      <c r="O17" s="69">
        <v>7705</v>
      </c>
      <c r="P17" s="69">
        <v>-2690</v>
      </c>
      <c r="Q17" s="141">
        <v>99042</v>
      </c>
      <c r="R17" s="153"/>
    </row>
    <row r="18" spans="2:18" ht="16.5" customHeight="1" x14ac:dyDescent="0.25">
      <c r="B18" s="137" t="s">
        <v>26</v>
      </c>
      <c r="C18" s="69">
        <v>-2535</v>
      </c>
      <c r="D18" s="69">
        <v>-26637</v>
      </c>
      <c r="E18" s="69">
        <v>4387</v>
      </c>
      <c r="F18" s="69">
        <v>-83689</v>
      </c>
      <c r="G18" s="69">
        <v>4810</v>
      </c>
      <c r="H18" s="69">
        <v>8083</v>
      </c>
      <c r="I18" s="69">
        <v>28688</v>
      </c>
      <c r="J18" s="69">
        <v>30186</v>
      </c>
      <c r="K18" s="69">
        <v>5870</v>
      </c>
      <c r="L18" s="69">
        <v>6888</v>
      </c>
      <c r="M18" s="69">
        <v>21654</v>
      </c>
      <c r="N18" s="69">
        <v>46119</v>
      </c>
      <c r="O18" s="69">
        <v>-77227</v>
      </c>
      <c r="P18" s="69">
        <v>-8078</v>
      </c>
      <c r="Q18" s="141">
        <v>-41479</v>
      </c>
      <c r="R18" s="153"/>
    </row>
    <row r="19" spans="2:18" ht="16.5" customHeight="1" x14ac:dyDescent="0.25">
      <c r="B19" s="137" t="s">
        <v>27</v>
      </c>
      <c r="C19" s="69">
        <v>0</v>
      </c>
      <c r="D19" s="69">
        <v>3737</v>
      </c>
      <c r="E19" s="69">
        <v>5609</v>
      </c>
      <c r="F19" s="69">
        <v>23873</v>
      </c>
      <c r="G19" s="69">
        <v>6556</v>
      </c>
      <c r="H19" s="69">
        <v>14441</v>
      </c>
      <c r="I19" s="69">
        <v>-357</v>
      </c>
      <c r="J19" s="69">
        <v>0</v>
      </c>
      <c r="K19" s="69">
        <v>0</v>
      </c>
      <c r="L19" s="69">
        <v>3623</v>
      </c>
      <c r="M19" s="69">
        <v>14223</v>
      </c>
      <c r="N19" s="69">
        <v>43588</v>
      </c>
      <c r="O19" s="69">
        <v>0</v>
      </c>
      <c r="P19" s="69">
        <v>-2511</v>
      </c>
      <c r="Q19" s="141">
        <v>112784</v>
      </c>
      <c r="R19" s="153"/>
    </row>
    <row r="20" spans="2:18" ht="16.5" customHeight="1" x14ac:dyDescent="0.25">
      <c r="B20" s="137" t="s">
        <v>28</v>
      </c>
      <c r="C20" s="69">
        <v>-1523</v>
      </c>
      <c r="D20" s="69">
        <v>-2616</v>
      </c>
      <c r="E20" s="69">
        <v>9987</v>
      </c>
      <c r="F20" s="69">
        <v>-3081</v>
      </c>
      <c r="G20" s="69">
        <v>9737</v>
      </c>
      <c r="H20" s="69">
        <v>5274</v>
      </c>
      <c r="I20" s="69">
        <v>36005</v>
      </c>
      <c r="J20" s="69">
        <v>29955</v>
      </c>
      <c r="K20" s="69">
        <v>0</v>
      </c>
      <c r="L20" s="69">
        <v>14076</v>
      </c>
      <c r="M20" s="69">
        <v>6744</v>
      </c>
      <c r="N20" s="69">
        <v>29904</v>
      </c>
      <c r="O20" s="69">
        <v>-72969</v>
      </c>
      <c r="P20" s="69">
        <v>3826</v>
      </c>
      <c r="Q20" s="141">
        <v>65319</v>
      </c>
      <c r="R20" s="153"/>
    </row>
    <row r="21" spans="2:18" ht="16.5" customHeight="1" x14ac:dyDescent="0.25">
      <c r="B21" s="137" t="s">
        <v>29</v>
      </c>
      <c r="C21" s="69">
        <v>-19026</v>
      </c>
      <c r="D21" s="69">
        <v>1835</v>
      </c>
      <c r="E21" s="69">
        <v>6756</v>
      </c>
      <c r="F21" s="69">
        <v>-14149</v>
      </c>
      <c r="G21" s="69">
        <v>3</v>
      </c>
      <c r="H21" s="69">
        <v>4547</v>
      </c>
      <c r="I21" s="69">
        <v>47658</v>
      </c>
      <c r="J21" s="69">
        <v>22027</v>
      </c>
      <c r="K21" s="69">
        <v>0</v>
      </c>
      <c r="L21" s="69">
        <v>1397</v>
      </c>
      <c r="M21" s="69">
        <v>13167</v>
      </c>
      <c r="N21" s="69">
        <v>38235</v>
      </c>
      <c r="O21" s="69">
        <v>6962</v>
      </c>
      <c r="P21" s="69">
        <v>-4566</v>
      </c>
      <c r="Q21" s="141">
        <v>104846</v>
      </c>
      <c r="R21" s="153"/>
    </row>
    <row r="22" spans="2:18" ht="16.5" customHeight="1" x14ac:dyDescent="0.25">
      <c r="B22" s="137" t="s">
        <v>30</v>
      </c>
      <c r="C22" s="69">
        <v>0</v>
      </c>
      <c r="D22" s="69">
        <v>1213</v>
      </c>
      <c r="E22" s="69">
        <v>970</v>
      </c>
      <c r="F22" s="69">
        <v>5517</v>
      </c>
      <c r="G22" s="69">
        <v>1256</v>
      </c>
      <c r="H22" s="69">
        <v>4323</v>
      </c>
      <c r="I22" s="69">
        <v>13724</v>
      </c>
      <c r="J22" s="69">
        <v>9806</v>
      </c>
      <c r="K22" s="69">
        <v>0</v>
      </c>
      <c r="L22" s="69">
        <v>1222</v>
      </c>
      <c r="M22" s="69">
        <v>4739</v>
      </c>
      <c r="N22" s="69">
        <v>12422</v>
      </c>
      <c r="O22" s="69">
        <v>0</v>
      </c>
      <c r="P22" s="69">
        <v>-4453</v>
      </c>
      <c r="Q22" s="141">
        <v>50739</v>
      </c>
      <c r="R22" s="153"/>
    </row>
    <row r="23" spans="2:18" ht="16.5" customHeight="1" x14ac:dyDescent="0.25">
      <c r="B23" s="137" t="s">
        <v>31</v>
      </c>
      <c r="C23" s="69">
        <v>0</v>
      </c>
      <c r="D23" s="69">
        <v>0</v>
      </c>
      <c r="E23" s="69">
        <v>0</v>
      </c>
      <c r="F23" s="69">
        <v>0</v>
      </c>
      <c r="G23" s="69">
        <v>0</v>
      </c>
      <c r="H23" s="69">
        <v>0</v>
      </c>
      <c r="I23" s="69">
        <v>0</v>
      </c>
      <c r="J23" s="69">
        <v>0</v>
      </c>
      <c r="K23" s="69">
        <v>0</v>
      </c>
      <c r="L23" s="69">
        <v>0</v>
      </c>
      <c r="M23" s="69">
        <v>0</v>
      </c>
      <c r="N23" s="69">
        <v>0</v>
      </c>
      <c r="O23" s="69">
        <v>0</v>
      </c>
      <c r="P23" s="69">
        <v>0</v>
      </c>
      <c r="Q23" s="141">
        <v>0</v>
      </c>
      <c r="R23" s="153"/>
    </row>
    <row r="24" spans="2:18" ht="16.5" customHeight="1" x14ac:dyDescent="0.25">
      <c r="B24" s="137" t="s">
        <v>32</v>
      </c>
      <c r="C24" s="69">
        <v>-919</v>
      </c>
      <c r="D24" s="69">
        <v>-6204</v>
      </c>
      <c r="E24" s="69">
        <v>2863</v>
      </c>
      <c r="F24" s="69">
        <v>-5920</v>
      </c>
      <c r="G24" s="69">
        <v>2071</v>
      </c>
      <c r="H24" s="69">
        <v>1568</v>
      </c>
      <c r="I24" s="69">
        <v>55872</v>
      </c>
      <c r="J24" s="69">
        <v>29500</v>
      </c>
      <c r="K24" s="69">
        <v>0</v>
      </c>
      <c r="L24" s="69">
        <v>15088</v>
      </c>
      <c r="M24" s="69">
        <v>3267</v>
      </c>
      <c r="N24" s="69">
        <v>20845</v>
      </c>
      <c r="O24" s="69">
        <v>89627</v>
      </c>
      <c r="P24" s="69">
        <v>3806</v>
      </c>
      <c r="Q24" s="141">
        <v>211462</v>
      </c>
      <c r="R24" s="153"/>
    </row>
    <row r="25" spans="2:18" ht="16.5" customHeight="1" x14ac:dyDescent="0.25">
      <c r="B25" s="137" t="s">
        <v>33</v>
      </c>
      <c r="C25" s="69">
        <v>0</v>
      </c>
      <c r="D25" s="69">
        <v>-11288</v>
      </c>
      <c r="E25" s="69">
        <v>4070</v>
      </c>
      <c r="F25" s="69">
        <v>-30747</v>
      </c>
      <c r="G25" s="69">
        <v>-625</v>
      </c>
      <c r="H25" s="69">
        <v>14663</v>
      </c>
      <c r="I25" s="69">
        <v>19483</v>
      </c>
      <c r="J25" s="69">
        <v>37071</v>
      </c>
      <c r="K25" s="69">
        <v>0</v>
      </c>
      <c r="L25" s="69">
        <v>-2395</v>
      </c>
      <c r="M25" s="69">
        <v>-15964</v>
      </c>
      <c r="N25" s="69">
        <v>52265</v>
      </c>
      <c r="O25" s="69">
        <v>6734</v>
      </c>
      <c r="P25" s="69">
        <v>-10115</v>
      </c>
      <c r="Q25" s="141">
        <v>63150</v>
      </c>
      <c r="R25" s="153"/>
    </row>
    <row r="26" spans="2:18" ht="16.5" customHeight="1" x14ac:dyDescent="0.25">
      <c r="B26" s="137" t="s">
        <v>34</v>
      </c>
      <c r="C26" s="69">
        <v>0</v>
      </c>
      <c r="D26" s="69">
        <v>-3300</v>
      </c>
      <c r="E26" s="69">
        <v>1878</v>
      </c>
      <c r="F26" s="69">
        <v>-274</v>
      </c>
      <c r="G26" s="69">
        <v>1711</v>
      </c>
      <c r="H26" s="69">
        <v>-77</v>
      </c>
      <c r="I26" s="69">
        <v>21257</v>
      </c>
      <c r="J26" s="69">
        <v>18198</v>
      </c>
      <c r="K26" s="69">
        <v>0</v>
      </c>
      <c r="L26" s="69">
        <v>1094</v>
      </c>
      <c r="M26" s="69">
        <v>-1279</v>
      </c>
      <c r="N26" s="69">
        <v>4768</v>
      </c>
      <c r="O26" s="69">
        <v>0</v>
      </c>
      <c r="P26" s="69">
        <v>4303</v>
      </c>
      <c r="Q26" s="141">
        <v>48279</v>
      </c>
      <c r="R26" s="153"/>
    </row>
    <row r="27" spans="2:18" ht="16.5" customHeight="1" x14ac:dyDescent="0.25">
      <c r="B27" s="137" t="s">
        <v>35</v>
      </c>
      <c r="C27" s="69">
        <v>0</v>
      </c>
      <c r="D27" s="69">
        <v>874</v>
      </c>
      <c r="E27" s="69">
        <v>1586</v>
      </c>
      <c r="F27" s="69">
        <v>3231</v>
      </c>
      <c r="G27" s="69">
        <v>7846</v>
      </c>
      <c r="H27" s="69">
        <v>188</v>
      </c>
      <c r="I27" s="69">
        <v>28978</v>
      </c>
      <c r="J27" s="69">
        <v>40188</v>
      </c>
      <c r="K27" s="69">
        <v>5098</v>
      </c>
      <c r="L27" s="69">
        <v>1940</v>
      </c>
      <c r="M27" s="69">
        <v>1578</v>
      </c>
      <c r="N27" s="69">
        <v>4830</v>
      </c>
      <c r="O27" s="69">
        <v>76652</v>
      </c>
      <c r="P27" s="69">
        <v>5771</v>
      </c>
      <c r="Q27" s="141">
        <v>178760</v>
      </c>
      <c r="R27" s="153"/>
    </row>
    <row r="28" spans="2:18" ht="16.5" customHeight="1" x14ac:dyDescent="0.25">
      <c r="B28" s="137" t="s">
        <v>36</v>
      </c>
      <c r="C28" s="69">
        <v>-38</v>
      </c>
      <c r="D28" s="69">
        <v>-2730</v>
      </c>
      <c r="E28" s="69">
        <v>1794</v>
      </c>
      <c r="F28" s="69">
        <v>-29098</v>
      </c>
      <c r="G28" s="69">
        <v>2872</v>
      </c>
      <c r="H28" s="69">
        <v>12778</v>
      </c>
      <c r="I28" s="69">
        <v>18855</v>
      </c>
      <c r="J28" s="69">
        <v>18411</v>
      </c>
      <c r="K28" s="69">
        <v>0</v>
      </c>
      <c r="L28" s="69">
        <v>1542</v>
      </c>
      <c r="M28" s="69">
        <v>979</v>
      </c>
      <c r="N28" s="69">
        <v>31049</v>
      </c>
      <c r="O28" s="69">
        <v>0</v>
      </c>
      <c r="P28" s="69">
        <v>-12735</v>
      </c>
      <c r="Q28" s="141">
        <v>43678</v>
      </c>
      <c r="R28" s="153"/>
    </row>
    <row r="29" spans="2:18" ht="16.5" customHeight="1" x14ac:dyDescent="0.25">
      <c r="B29" s="137" t="s">
        <v>199</v>
      </c>
      <c r="C29" s="69">
        <v>0</v>
      </c>
      <c r="D29" s="69">
        <v>7337</v>
      </c>
      <c r="E29" s="69">
        <v>28</v>
      </c>
      <c r="F29" s="69">
        <v>-1642</v>
      </c>
      <c r="G29" s="69">
        <v>2033</v>
      </c>
      <c r="H29" s="69">
        <v>292</v>
      </c>
      <c r="I29" s="69">
        <v>16482</v>
      </c>
      <c r="J29" s="69">
        <v>11536</v>
      </c>
      <c r="K29" s="69">
        <v>0</v>
      </c>
      <c r="L29" s="69">
        <v>-3038</v>
      </c>
      <c r="M29" s="69">
        <v>747</v>
      </c>
      <c r="N29" s="69">
        <v>10078</v>
      </c>
      <c r="O29" s="69">
        <v>0</v>
      </c>
      <c r="P29" s="69">
        <v>-4898</v>
      </c>
      <c r="Q29" s="141">
        <v>38955</v>
      </c>
      <c r="R29" s="153"/>
    </row>
    <row r="30" spans="2:18" ht="16.5" customHeight="1" x14ac:dyDescent="0.25">
      <c r="B30" s="137" t="s">
        <v>200</v>
      </c>
      <c r="C30" s="69">
        <v>-3289</v>
      </c>
      <c r="D30" s="69">
        <v>95</v>
      </c>
      <c r="E30" s="69">
        <v>547</v>
      </c>
      <c r="F30" s="69">
        <v>1993</v>
      </c>
      <c r="G30" s="69">
        <v>4339</v>
      </c>
      <c r="H30" s="69">
        <v>217</v>
      </c>
      <c r="I30" s="69">
        <v>7726</v>
      </c>
      <c r="J30" s="69">
        <v>4882</v>
      </c>
      <c r="K30" s="69">
        <v>0</v>
      </c>
      <c r="L30" s="69">
        <v>853</v>
      </c>
      <c r="M30" s="69">
        <v>1060</v>
      </c>
      <c r="N30" s="69">
        <v>1667</v>
      </c>
      <c r="O30" s="69">
        <v>0</v>
      </c>
      <c r="P30" s="69">
        <v>320</v>
      </c>
      <c r="Q30" s="141">
        <v>20410</v>
      </c>
      <c r="R30" s="153"/>
    </row>
    <row r="31" spans="2:18" ht="16.5" customHeight="1" x14ac:dyDescent="0.25">
      <c r="B31" s="137" t="s">
        <v>37</v>
      </c>
      <c r="C31" s="69">
        <v>0</v>
      </c>
      <c r="D31" s="69">
        <v>-2095</v>
      </c>
      <c r="E31" s="69">
        <v>3367</v>
      </c>
      <c r="F31" s="69">
        <v>-5140</v>
      </c>
      <c r="G31" s="69">
        <v>-34</v>
      </c>
      <c r="H31" s="69">
        <v>502</v>
      </c>
      <c r="I31" s="69">
        <v>38441</v>
      </c>
      <c r="J31" s="69">
        <v>36252</v>
      </c>
      <c r="K31" s="69">
        <v>0</v>
      </c>
      <c r="L31" s="69">
        <v>-854</v>
      </c>
      <c r="M31" s="69">
        <v>-1756</v>
      </c>
      <c r="N31" s="69">
        <v>27788</v>
      </c>
      <c r="O31" s="69">
        <v>0</v>
      </c>
      <c r="P31" s="69">
        <v>-1452</v>
      </c>
      <c r="Q31" s="141">
        <v>95019</v>
      </c>
      <c r="R31" s="153"/>
    </row>
    <row r="32" spans="2:18" ht="16.5" customHeight="1" x14ac:dyDescent="0.25">
      <c r="B32" s="137" t="s">
        <v>141</v>
      </c>
      <c r="C32" s="69">
        <v>0</v>
      </c>
      <c r="D32" s="69">
        <v>922</v>
      </c>
      <c r="E32" s="69">
        <v>1113</v>
      </c>
      <c r="F32" s="69">
        <v>11329</v>
      </c>
      <c r="G32" s="69">
        <v>1643</v>
      </c>
      <c r="H32" s="69">
        <v>235</v>
      </c>
      <c r="I32" s="69">
        <v>18724</v>
      </c>
      <c r="J32" s="69">
        <v>15920</v>
      </c>
      <c r="K32" s="69">
        <v>0</v>
      </c>
      <c r="L32" s="69">
        <v>6017</v>
      </c>
      <c r="M32" s="69">
        <v>3496</v>
      </c>
      <c r="N32" s="69">
        <v>6900</v>
      </c>
      <c r="O32" s="69">
        <v>2633</v>
      </c>
      <c r="P32" s="69">
        <v>33</v>
      </c>
      <c r="Q32" s="141">
        <v>68964</v>
      </c>
      <c r="R32" s="153"/>
    </row>
    <row r="33" spans="2:18" ht="16.5" customHeight="1" x14ac:dyDescent="0.25">
      <c r="B33" s="137" t="s">
        <v>218</v>
      </c>
      <c r="C33" s="69">
        <v>0</v>
      </c>
      <c r="D33" s="69">
        <v>-713</v>
      </c>
      <c r="E33" s="69">
        <v>-134</v>
      </c>
      <c r="F33" s="69">
        <v>-1258</v>
      </c>
      <c r="G33" s="69">
        <v>1970</v>
      </c>
      <c r="H33" s="69">
        <v>-726</v>
      </c>
      <c r="I33" s="69">
        <v>14141</v>
      </c>
      <c r="J33" s="69">
        <v>6335</v>
      </c>
      <c r="K33" s="69">
        <v>0</v>
      </c>
      <c r="L33" s="69">
        <v>3432</v>
      </c>
      <c r="M33" s="69">
        <v>2925</v>
      </c>
      <c r="N33" s="69">
        <v>3019</v>
      </c>
      <c r="O33" s="69">
        <v>0</v>
      </c>
      <c r="P33" s="69">
        <v>-5502</v>
      </c>
      <c r="Q33" s="141">
        <v>23489</v>
      </c>
      <c r="R33" s="153"/>
    </row>
    <row r="34" spans="2:18" ht="16.5" customHeight="1" x14ac:dyDescent="0.25">
      <c r="B34" s="137" t="s">
        <v>142</v>
      </c>
      <c r="C34" s="69">
        <v>0</v>
      </c>
      <c r="D34" s="69">
        <v>250</v>
      </c>
      <c r="E34" s="69">
        <v>368</v>
      </c>
      <c r="F34" s="69">
        <v>-2216</v>
      </c>
      <c r="G34" s="69">
        <v>3051</v>
      </c>
      <c r="H34" s="69">
        <v>2596</v>
      </c>
      <c r="I34" s="69">
        <v>21241</v>
      </c>
      <c r="J34" s="69">
        <v>14994</v>
      </c>
      <c r="K34" s="69">
        <v>6388</v>
      </c>
      <c r="L34" s="69">
        <v>9939</v>
      </c>
      <c r="M34" s="69">
        <v>1128</v>
      </c>
      <c r="N34" s="69">
        <v>6278</v>
      </c>
      <c r="O34" s="69">
        <v>-32021</v>
      </c>
      <c r="P34" s="69">
        <v>-2658</v>
      </c>
      <c r="Q34" s="141">
        <v>29338</v>
      </c>
      <c r="R34" s="153"/>
    </row>
    <row r="35" spans="2:18" ht="16.5" customHeight="1" x14ac:dyDescent="0.25">
      <c r="B35" s="137" t="s">
        <v>143</v>
      </c>
      <c r="C35" s="69">
        <v>0</v>
      </c>
      <c r="D35" s="69">
        <v>-685</v>
      </c>
      <c r="E35" s="69">
        <v>1428</v>
      </c>
      <c r="F35" s="69">
        <v>446</v>
      </c>
      <c r="G35" s="69">
        <v>-3146</v>
      </c>
      <c r="H35" s="69">
        <v>-99</v>
      </c>
      <c r="I35" s="69">
        <v>25413</v>
      </c>
      <c r="J35" s="69">
        <v>8892</v>
      </c>
      <c r="K35" s="69">
        <v>0</v>
      </c>
      <c r="L35" s="69">
        <v>1021</v>
      </c>
      <c r="M35" s="69">
        <v>1151</v>
      </c>
      <c r="N35" s="69">
        <v>7886</v>
      </c>
      <c r="O35" s="69">
        <v>-33268</v>
      </c>
      <c r="P35" s="69">
        <v>-1905</v>
      </c>
      <c r="Q35" s="141">
        <v>7136</v>
      </c>
      <c r="R35" s="153"/>
    </row>
    <row r="36" spans="2:18" ht="16.5" customHeight="1" x14ac:dyDescent="0.25">
      <c r="B36" s="137" t="s">
        <v>219</v>
      </c>
      <c r="C36" s="69">
        <v>0</v>
      </c>
      <c r="D36" s="69">
        <v>322</v>
      </c>
      <c r="E36" s="69">
        <v>775</v>
      </c>
      <c r="F36" s="69">
        <v>-7506</v>
      </c>
      <c r="G36" s="69">
        <v>34</v>
      </c>
      <c r="H36" s="69">
        <v>-530</v>
      </c>
      <c r="I36" s="69">
        <v>22290</v>
      </c>
      <c r="J36" s="69">
        <v>19254</v>
      </c>
      <c r="K36" s="69">
        <v>6815</v>
      </c>
      <c r="L36" s="69">
        <v>67</v>
      </c>
      <c r="M36" s="69">
        <v>2303</v>
      </c>
      <c r="N36" s="69">
        <v>11866</v>
      </c>
      <c r="O36" s="69">
        <v>-1911</v>
      </c>
      <c r="P36" s="69">
        <v>6207</v>
      </c>
      <c r="Q36" s="141">
        <v>59985</v>
      </c>
      <c r="R36" s="153"/>
    </row>
    <row r="37" spans="2:18" ht="16.5" customHeight="1" x14ac:dyDescent="0.25">
      <c r="B37" s="137" t="s">
        <v>38</v>
      </c>
      <c r="C37" s="69">
        <v>0</v>
      </c>
      <c r="D37" s="69">
        <v>320</v>
      </c>
      <c r="E37" s="69">
        <v>166</v>
      </c>
      <c r="F37" s="69">
        <v>1330</v>
      </c>
      <c r="G37" s="69">
        <v>1320</v>
      </c>
      <c r="H37" s="69">
        <v>367</v>
      </c>
      <c r="I37" s="69">
        <v>6716</v>
      </c>
      <c r="J37" s="69">
        <v>7024</v>
      </c>
      <c r="K37" s="69">
        <v>0</v>
      </c>
      <c r="L37" s="69">
        <v>47</v>
      </c>
      <c r="M37" s="69">
        <v>2124</v>
      </c>
      <c r="N37" s="69">
        <v>0</v>
      </c>
      <c r="O37" s="69">
        <v>10936</v>
      </c>
      <c r="P37" s="69">
        <v>167</v>
      </c>
      <c r="Q37" s="141">
        <v>30516</v>
      </c>
      <c r="R37" s="153"/>
    </row>
    <row r="38" spans="2:18" ht="16.5" customHeight="1" x14ac:dyDescent="0.25">
      <c r="B38" s="137" t="s">
        <v>39</v>
      </c>
      <c r="C38" s="69">
        <v>0</v>
      </c>
      <c r="D38" s="69">
        <v>-2978</v>
      </c>
      <c r="E38" s="69">
        <v>3031</v>
      </c>
      <c r="F38" s="69">
        <v>-6729</v>
      </c>
      <c r="G38" s="69">
        <v>1952</v>
      </c>
      <c r="H38" s="69">
        <v>6476</v>
      </c>
      <c r="I38" s="69">
        <v>8480</v>
      </c>
      <c r="J38" s="69">
        <v>6048</v>
      </c>
      <c r="K38" s="69">
        <v>0</v>
      </c>
      <c r="L38" s="69">
        <v>1155</v>
      </c>
      <c r="M38" s="69">
        <v>10588</v>
      </c>
      <c r="N38" s="69">
        <v>17828</v>
      </c>
      <c r="O38" s="69">
        <v>589</v>
      </c>
      <c r="P38" s="69">
        <v>-34</v>
      </c>
      <c r="Q38" s="141">
        <v>46405</v>
      </c>
      <c r="R38" s="153"/>
    </row>
    <row r="39" spans="2:18" ht="16.5" customHeight="1" x14ac:dyDescent="0.25">
      <c r="B39" s="137" t="s">
        <v>40</v>
      </c>
      <c r="C39" s="69">
        <v>0</v>
      </c>
      <c r="D39" s="69">
        <v>-1578</v>
      </c>
      <c r="E39" s="69">
        <v>2641</v>
      </c>
      <c r="F39" s="69">
        <v>3763</v>
      </c>
      <c r="G39" s="69">
        <v>1141</v>
      </c>
      <c r="H39" s="69">
        <v>188</v>
      </c>
      <c r="I39" s="69">
        <v>21251</v>
      </c>
      <c r="J39" s="69">
        <v>15263</v>
      </c>
      <c r="K39" s="69">
        <v>0</v>
      </c>
      <c r="L39" s="69">
        <v>2090</v>
      </c>
      <c r="M39" s="69">
        <v>1973</v>
      </c>
      <c r="N39" s="69">
        <v>10472</v>
      </c>
      <c r="O39" s="69">
        <v>-1767</v>
      </c>
      <c r="P39" s="69">
        <v>34</v>
      </c>
      <c r="Q39" s="141">
        <v>55470</v>
      </c>
      <c r="R39" s="153"/>
    </row>
    <row r="40" spans="2:18" ht="16.5" customHeight="1" x14ac:dyDescent="0.25">
      <c r="B40" s="137" t="s">
        <v>41</v>
      </c>
      <c r="C40" s="69">
        <v>0</v>
      </c>
      <c r="D40" s="69">
        <v>578</v>
      </c>
      <c r="E40" s="69">
        <v>334</v>
      </c>
      <c r="F40" s="69">
        <v>2800</v>
      </c>
      <c r="G40" s="69">
        <v>440</v>
      </c>
      <c r="H40" s="69">
        <v>-224</v>
      </c>
      <c r="I40" s="69">
        <v>28631</v>
      </c>
      <c r="J40" s="69">
        <v>14659</v>
      </c>
      <c r="K40" s="69">
        <v>0</v>
      </c>
      <c r="L40" s="69">
        <v>3323</v>
      </c>
      <c r="M40" s="69">
        <v>6581</v>
      </c>
      <c r="N40" s="69">
        <v>2696</v>
      </c>
      <c r="O40" s="69">
        <v>0</v>
      </c>
      <c r="P40" s="69">
        <v>1040</v>
      </c>
      <c r="Q40" s="141">
        <v>60859</v>
      </c>
      <c r="R40" s="153"/>
    </row>
    <row r="41" spans="2:18" ht="16.5" customHeight="1" x14ac:dyDescent="0.25">
      <c r="B41" s="137" t="s">
        <v>42</v>
      </c>
      <c r="C41" s="69">
        <v>0</v>
      </c>
      <c r="D41" s="69">
        <v>56</v>
      </c>
      <c r="E41" s="69">
        <v>-18</v>
      </c>
      <c r="F41" s="69">
        <v>-1069</v>
      </c>
      <c r="G41" s="69">
        <v>80</v>
      </c>
      <c r="H41" s="69">
        <v>-338</v>
      </c>
      <c r="I41" s="69">
        <v>18842</v>
      </c>
      <c r="J41" s="69">
        <v>8146</v>
      </c>
      <c r="K41" s="69">
        <v>1857</v>
      </c>
      <c r="L41" s="69">
        <v>151</v>
      </c>
      <c r="M41" s="69">
        <v>-42</v>
      </c>
      <c r="N41" s="69">
        <v>144</v>
      </c>
      <c r="O41" s="69">
        <v>0</v>
      </c>
      <c r="P41" s="69">
        <v>71</v>
      </c>
      <c r="Q41" s="141">
        <v>27879</v>
      </c>
      <c r="R41" s="153"/>
    </row>
    <row r="42" spans="2:18" ht="16.5" customHeight="1" x14ac:dyDescent="0.25">
      <c r="B42" s="137" t="s">
        <v>43</v>
      </c>
      <c r="C42" s="69">
        <v>-2628</v>
      </c>
      <c r="D42" s="69">
        <v>-2096</v>
      </c>
      <c r="E42" s="69">
        <v>9329</v>
      </c>
      <c r="F42" s="69">
        <v>5332</v>
      </c>
      <c r="G42" s="69">
        <v>4758</v>
      </c>
      <c r="H42" s="69">
        <v>-1969</v>
      </c>
      <c r="I42" s="69">
        <v>55291</v>
      </c>
      <c r="J42" s="69">
        <v>45431</v>
      </c>
      <c r="K42" s="69">
        <v>0</v>
      </c>
      <c r="L42" s="69">
        <v>5116</v>
      </c>
      <c r="M42" s="69">
        <v>6035</v>
      </c>
      <c r="N42" s="69">
        <v>21084</v>
      </c>
      <c r="O42" s="69">
        <v>218780</v>
      </c>
      <c r="P42" s="69">
        <v>-7145</v>
      </c>
      <c r="Q42" s="141">
        <v>357318</v>
      </c>
      <c r="R42" s="153"/>
    </row>
    <row r="43" spans="2:18" ht="16.5" customHeight="1" x14ac:dyDescent="0.25">
      <c r="B43" s="137" t="s">
        <v>44</v>
      </c>
      <c r="C43" s="69">
        <v>0</v>
      </c>
      <c r="D43" s="69">
        <v>6</v>
      </c>
      <c r="E43" s="69">
        <v>2</v>
      </c>
      <c r="F43" s="69">
        <v>1</v>
      </c>
      <c r="G43" s="69">
        <v>16</v>
      </c>
      <c r="H43" s="69">
        <v>24</v>
      </c>
      <c r="I43" s="69">
        <v>13984</v>
      </c>
      <c r="J43" s="69">
        <v>4081</v>
      </c>
      <c r="K43" s="69">
        <v>38892</v>
      </c>
      <c r="L43" s="69">
        <v>9</v>
      </c>
      <c r="M43" s="69">
        <v>2</v>
      </c>
      <c r="N43" s="69">
        <v>88</v>
      </c>
      <c r="O43" s="69">
        <v>0</v>
      </c>
      <c r="P43" s="69">
        <v>-451</v>
      </c>
      <c r="Q43" s="141">
        <v>56655</v>
      </c>
      <c r="R43" s="153"/>
    </row>
    <row r="44" spans="2:18" ht="16.5" customHeight="1" x14ac:dyDescent="0.25">
      <c r="B44" s="139" t="s">
        <v>45</v>
      </c>
      <c r="C44" s="140">
        <f>SUM(C7:C43)</f>
        <v>-28529</v>
      </c>
      <c r="D44" s="140">
        <f t="shared" ref="D44:Q44" si="0">SUM(D7:D43)</f>
        <v>-62066</v>
      </c>
      <c r="E44" s="140">
        <f t="shared" si="0"/>
        <v>80473</v>
      </c>
      <c r="F44" s="140">
        <f t="shared" si="0"/>
        <v>-137753</v>
      </c>
      <c r="G44" s="140">
        <f t="shared" si="0"/>
        <v>75997</v>
      </c>
      <c r="H44" s="140">
        <f t="shared" si="0"/>
        <v>86156</v>
      </c>
      <c r="I44" s="140">
        <f t="shared" si="0"/>
        <v>829377</v>
      </c>
      <c r="J44" s="140">
        <f t="shared" si="0"/>
        <v>760917</v>
      </c>
      <c r="K44" s="140">
        <f t="shared" si="0"/>
        <v>216673</v>
      </c>
      <c r="L44" s="140">
        <f t="shared" si="0"/>
        <v>132348</v>
      </c>
      <c r="M44" s="140">
        <f t="shared" si="0"/>
        <v>116439</v>
      </c>
      <c r="N44" s="140">
        <f t="shared" si="0"/>
        <v>564349</v>
      </c>
      <c r="O44" s="140">
        <f t="shared" si="0"/>
        <v>164503</v>
      </c>
      <c r="P44" s="140">
        <f t="shared" si="0"/>
        <v>-19735</v>
      </c>
      <c r="Q44" s="140">
        <f t="shared" si="0"/>
        <v>2779152</v>
      </c>
      <c r="R44" s="153"/>
    </row>
    <row r="45" spans="2:18" ht="16.5" customHeight="1" x14ac:dyDescent="0.25">
      <c r="B45" s="290" t="s">
        <v>46</v>
      </c>
      <c r="C45" s="290"/>
      <c r="D45" s="290"/>
      <c r="E45" s="290"/>
      <c r="F45" s="290"/>
      <c r="G45" s="290"/>
      <c r="H45" s="290"/>
      <c r="I45" s="290"/>
      <c r="J45" s="290"/>
      <c r="K45" s="290"/>
      <c r="L45" s="290"/>
      <c r="M45" s="290"/>
      <c r="N45" s="290"/>
      <c r="O45" s="290"/>
      <c r="P45" s="290"/>
      <c r="Q45" s="290"/>
      <c r="R45" s="154"/>
    </row>
    <row r="46" spans="2:18" ht="16.5" customHeight="1" x14ac:dyDescent="0.25">
      <c r="B46" s="137" t="s">
        <v>47</v>
      </c>
      <c r="C46" s="69">
        <v>3257</v>
      </c>
      <c r="D46" s="69">
        <v>34845</v>
      </c>
      <c r="E46" s="69">
        <v>2672</v>
      </c>
      <c r="F46" s="69">
        <v>137817</v>
      </c>
      <c r="G46" s="69">
        <v>8750</v>
      </c>
      <c r="H46" s="69">
        <v>10265</v>
      </c>
      <c r="I46" s="69">
        <v>0</v>
      </c>
      <c r="J46" s="69">
        <v>4663</v>
      </c>
      <c r="K46" s="69">
        <v>0</v>
      </c>
      <c r="L46" s="69">
        <v>0</v>
      </c>
      <c r="M46" s="69">
        <v>2050</v>
      </c>
      <c r="N46" s="69">
        <v>0</v>
      </c>
      <c r="O46" s="69">
        <v>57305</v>
      </c>
      <c r="P46" s="69">
        <v>52184</v>
      </c>
      <c r="Q46" s="141">
        <v>313808</v>
      </c>
      <c r="R46" s="153"/>
    </row>
    <row r="47" spans="2:18" ht="16.5" customHeight="1" x14ac:dyDescent="0.25">
      <c r="B47" s="137" t="s">
        <v>65</v>
      </c>
      <c r="C47" s="69">
        <v>130</v>
      </c>
      <c r="D47" s="69">
        <v>48505</v>
      </c>
      <c r="E47" s="69">
        <v>0</v>
      </c>
      <c r="F47" s="69">
        <v>210016</v>
      </c>
      <c r="G47" s="69">
        <v>2822</v>
      </c>
      <c r="H47" s="69">
        <v>28218</v>
      </c>
      <c r="I47" s="69">
        <v>0</v>
      </c>
      <c r="J47" s="69">
        <v>21323</v>
      </c>
      <c r="K47" s="69">
        <v>0</v>
      </c>
      <c r="L47" s="69">
        <v>4931</v>
      </c>
      <c r="M47" s="69">
        <v>0</v>
      </c>
      <c r="N47" s="69">
        <v>0</v>
      </c>
      <c r="O47" s="69">
        <v>76769</v>
      </c>
      <c r="P47" s="69">
        <v>68195</v>
      </c>
      <c r="Q47" s="141">
        <v>460908</v>
      </c>
      <c r="R47" s="153"/>
    </row>
    <row r="48" spans="2:18" ht="16.5" customHeight="1" x14ac:dyDescent="0.25">
      <c r="B48" s="7" t="s">
        <v>258</v>
      </c>
      <c r="C48" s="69">
        <v>159</v>
      </c>
      <c r="D48" s="69">
        <v>8213</v>
      </c>
      <c r="E48" s="69">
        <v>3924</v>
      </c>
      <c r="F48" s="69">
        <v>28724</v>
      </c>
      <c r="G48" s="69">
        <v>1271</v>
      </c>
      <c r="H48" s="69">
        <v>4266</v>
      </c>
      <c r="I48" s="69">
        <v>1647</v>
      </c>
      <c r="J48" s="69">
        <v>1785</v>
      </c>
      <c r="K48" s="69">
        <v>0</v>
      </c>
      <c r="L48" s="69">
        <v>34</v>
      </c>
      <c r="M48" s="69">
        <v>4543</v>
      </c>
      <c r="N48" s="69">
        <v>18</v>
      </c>
      <c r="O48" s="69">
        <v>575</v>
      </c>
      <c r="P48" s="69">
        <v>4269</v>
      </c>
      <c r="Q48" s="141">
        <v>59426</v>
      </c>
      <c r="R48" s="153"/>
    </row>
    <row r="49" spans="2:19" ht="16.5" customHeight="1" x14ac:dyDescent="0.25">
      <c r="B49" s="137" t="s">
        <v>48</v>
      </c>
      <c r="C49" s="69">
        <v>4601</v>
      </c>
      <c r="D49" s="69">
        <v>98141</v>
      </c>
      <c r="E49" s="69">
        <v>334803</v>
      </c>
      <c r="F49" s="69">
        <v>49958</v>
      </c>
      <c r="G49" s="69">
        <v>21377</v>
      </c>
      <c r="H49" s="69">
        <v>70836</v>
      </c>
      <c r="I49" s="69">
        <v>1839</v>
      </c>
      <c r="J49" s="69">
        <v>38829</v>
      </c>
      <c r="K49" s="69">
        <v>0</v>
      </c>
      <c r="L49" s="69">
        <v>49692</v>
      </c>
      <c r="M49" s="69">
        <v>152</v>
      </c>
      <c r="N49" s="69">
        <v>334</v>
      </c>
      <c r="O49" s="69">
        <v>541105</v>
      </c>
      <c r="P49" s="69">
        <v>367399</v>
      </c>
      <c r="Q49" s="141">
        <v>1579066</v>
      </c>
      <c r="R49" s="153"/>
    </row>
    <row r="50" spans="2:19" ht="16.5" customHeight="1" x14ac:dyDescent="0.25">
      <c r="B50" s="137" t="s">
        <v>259</v>
      </c>
      <c r="C50" s="69">
        <v>3482</v>
      </c>
      <c r="D50" s="69">
        <v>446</v>
      </c>
      <c r="E50" s="69">
        <v>31</v>
      </c>
      <c r="F50" s="69">
        <v>-2823</v>
      </c>
      <c r="G50" s="69">
        <v>3204</v>
      </c>
      <c r="H50" s="69">
        <v>1477</v>
      </c>
      <c r="I50" s="69">
        <v>87</v>
      </c>
      <c r="J50" s="69">
        <v>1225</v>
      </c>
      <c r="K50" s="69">
        <v>0</v>
      </c>
      <c r="L50" s="69">
        <v>22</v>
      </c>
      <c r="M50" s="69">
        <v>181</v>
      </c>
      <c r="N50" s="69">
        <v>0</v>
      </c>
      <c r="O50" s="69">
        <v>0</v>
      </c>
      <c r="P50" s="69">
        <v>-1624</v>
      </c>
      <c r="Q50" s="141">
        <v>5708</v>
      </c>
      <c r="R50" s="153"/>
    </row>
    <row r="51" spans="2:19" ht="16.5" customHeight="1" x14ac:dyDescent="0.25">
      <c r="B51" s="139" t="s">
        <v>45</v>
      </c>
      <c r="C51" s="140">
        <f>SUM(C46:C50)</f>
        <v>11629</v>
      </c>
      <c r="D51" s="140">
        <f t="shared" ref="D51:Q51" si="1">SUM(D46:D50)</f>
        <v>190150</v>
      </c>
      <c r="E51" s="140">
        <f t="shared" si="1"/>
        <v>341430</v>
      </c>
      <c r="F51" s="140">
        <f t="shared" si="1"/>
        <v>423692</v>
      </c>
      <c r="G51" s="140">
        <f t="shared" si="1"/>
        <v>37424</v>
      </c>
      <c r="H51" s="140">
        <f t="shared" si="1"/>
        <v>115062</v>
      </c>
      <c r="I51" s="140">
        <f t="shared" si="1"/>
        <v>3573</v>
      </c>
      <c r="J51" s="140">
        <f t="shared" si="1"/>
        <v>67825</v>
      </c>
      <c r="K51" s="140">
        <f t="shared" si="1"/>
        <v>0</v>
      </c>
      <c r="L51" s="140">
        <f t="shared" si="1"/>
        <v>54679</v>
      </c>
      <c r="M51" s="140">
        <f t="shared" si="1"/>
        <v>6926</v>
      </c>
      <c r="N51" s="140">
        <f t="shared" si="1"/>
        <v>352</v>
      </c>
      <c r="O51" s="140">
        <f t="shared" si="1"/>
        <v>675754</v>
      </c>
      <c r="P51" s="140">
        <f t="shared" si="1"/>
        <v>490423</v>
      </c>
      <c r="Q51" s="140">
        <f t="shared" si="1"/>
        <v>2418916</v>
      </c>
      <c r="R51" s="153"/>
    </row>
    <row r="52" spans="2:19" ht="20.25" customHeight="1" x14ac:dyDescent="0.3">
      <c r="B52" s="291" t="s">
        <v>50</v>
      </c>
      <c r="C52" s="291"/>
      <c r="D52" s="291"/>
      <c r="E52" s="291"/>
      <c r="F52" s="291"/>
      <c r="G52" s="291"/>
      <c r="H52" s="291"/>
      <c r="I52" s="291"/>
      <c r="J52" s="291"/>
      <c r="K52" s="291"/>
      <c r="L52" s="291"/>
      <c r="M52" s="291"/>
      <c r="N52" s="291"/>
      <c r="O52" s="291"/>
      <c r="P52" s="291"/>
      <c r="Q52" s="291"/>
      <c r="R52" s="155"/>
      <c r="S52" s="5"/>
    </row>
    <row r="53" spans="2:19" x14ac:dyDescent="0.25">
      <c r="C53" s="5"/>
      <c r="D53" s="5"/>
      <c r="E53" s="5"/>
      <c r="F53" s="5"/>
      <c r="G53" s="5"/>
      <c r="H53" s="5"/>
      <c r="I53" s="5"/>
      <c r="J53" s="5"/>
      <c r="K53" s="5"/>
      <c r="L53" s="5"/>
      <c r="M53" s="5"/>
      <c r="N53" s="5"/>
      <c r="O53" s="5"/>
      <c r="P53" s="5"/>
      <c r="Q53" s="5"/>
    </row>
    <row r="54" spans="2:19" x14ac:dyDescent="0.25">
      <c r="Q54" s="5"/>
    </row>
  </sheetData>
  <sheetProtection algorithmName="SHA-512" hashValue="ednl+dEra76ptIzZmuWLndHgMG9G/HKHGZPB7WvbCAlyRUT6+e4dQIXnwKqPyby1ZuEhnNdT7azIHvw6wCpmrw==" saltValue="WRaeQpF4qE5E9lT0Bxauqg==" spinCount="100000" sheet="1" objects="1" scenarios="1"/>
  <mergeCells count="4">
    <mergeCell ref="B4:Q4"/>
    <mergeCell ref="B6:Q6"/>
    <mergeCell ref="B45:Q45"/>
    <mergeCell ref="B52:Q5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92D050"/>
  </sheetPr>
  <dimension ref="B3:R55"/>
  <sheetViews>
    <sheetView topLeftCell="B1" workbookViewId="0">
      <pane xSplit="1" ySplit="6" topLeftCell="L37" activePane="bottomRight" state="frozen"/>
      <selection activeCell="N54" sqref="N54"/>
      <selection pane="topRight" activeCell="N54" sqref="N54"/>
      <selection pane="bottomLeft" activeCell="N54" sqref="N54"/>
      <selection pane="bottomRight" activeCell="N54" sqref="N54"/>
    </sheetView>
  </sheetViews>
  <sheetFormatPr defaultColWidth="9.33203125" defaultRowHeight="13.8" x14ac:dyDescent="0.25"/>
  <cols>
    <col min="1" max="1" width="12.44140625" style="4" customWidth="1"/>
    <col min="2" max="2" width="51.33203125" style="4" customWidth="1"/>
    <col min="3" max="17" width="21.5546875" style="4" customWidth="1"/>
    <col min="18" max="18" width="6.33203125" style="4" bestFit="1" customWidth="1"/>
    <col min="19" max="16384" width="9.33203125" style="4"/>
  </cols>
  <sheetData>
    <row r="3" spans="2:18" ht="5.25" customHeight="1" x14ac:dyDescent="0.25"/>
    <row r="4" spans="2:18" ht="17.25" customHeight="1" x14ac:dyDescent="0.25">
      <c r="B4" s="288" t="s">
        <v>265</v>
      </c>
      <c r="C4" s="288"/>
      <c r="D4" s="288"/>
      <c r="E4" s="288"/>
      <c r="F4" s="288"/>
      <c r="G4" s="288"/>
      <c r="H4" s="288"/>
      <c r="I4" s="288"/>
      <c r="J4" s="288"/>
      <c r="K4" s="288"/>
      <c r="L4" s="288"/>
      <c r="M4" s="288"/>
      <c r="N4" s="288"/>
      <c r="O4" s="288"/>
      <c r="P4" s="288"/>
      <c r="Q4" s="288"/>
      <c r="R4" s="142"/>
    </row>
    <row r="5" spans="2:18" ht="17.25" customHeight="1" x14ac:dyDescent="0.25">
      <c r="B5" s="64" t="s">
        <v>0</v>
      </c>
      <c r="C5" s="66" t="s">
        <v>201</v>
      </c>
      <c r="D5" s="66" t="s">
        <v>202</v>
      </c>
      <c r="E5" s="66" t="s">
        <v>203</v>
      </c>
      <c r="F5" s="66" t="s">
        <v>204</v>
      </c>
      <c r="G5" s="66" t="s">
        <v>205</v>
      </c>
      <c r="H5" s="66" t="s">
        <v>206</v>
      </c>
      <c r="I5" s="66" t="s">
        <v>207</v>
      </c>
      <c r="J5" s="66" t="s">
        <v>208</v>
      </c>
      <c r="K5" s="66" t="s">
        <v>209</v>
      </c>
      <c r="L5" s="66" t="s">
        <v>210</v>
      </c>
      <c r="M5" s="66" t="s">
        <v>211</v>
      </c>
      <c r="N5" s="66" t="s">
        <v>212</v>
      </c>
      <c r="O5" s="66" t="s">
        <v>213</v>
      </c>
      <c r="P5" s="66" t="s">
        <v>214</v>
      </c>
      <c r="Q5" s="66" t="s">
        <v>215</v>
      </c>
      <c r="R5" s="152"/>
    </row>
    <row r="6" spans="2:18" ht="17.25" customHeight="1" x14ac:dyDescent="0.25">
      <c r="B6" s="289" t="s">
        <v>16</v>
      </c>
      <c r="C6" s="289"/>
      <c r="D6" s="289"/>
      <c r="E6" s="289"/>
      <c r="F6" s="289"/>
      <c r="G6" s="289"/>
      <c r="H6" s="289"/>
      <c r="I6" s="289"/>
      <c r="J6" s="289"/>
      <c r="K6" s="289"/>
      <c r="L6" s="289"/>
      <c r="M6" s="289"/>
      <c r="N6" s="289"/>
      <c r="O6" s="289"/>
      <c r="P6" s="289"/>
      <c r="Q6" s="289"/>
      <c r="R6" s="152"/>
    </row>
    <row r="7" spans="2:18" ht="17.25" customHeight="1" x14ac:dyDescent="0.25">
      <c r="B7" s="137" t="s">
        <v>17</v>
      </c>
      <c r="C7" s="69">
        <v>0</v>
      </c>
      <c r="D7" s="69">
        <v>127</v>
      </c>
      <c r="E7" s="69">
        <v>814</v>
      </c>
      <c r="F7" s="69">
        <v>4410</v>
      </c>
      <c r="G7" s="69">
        <v>171</v>
      </c>
      <c r="H7" s="69">
        <v>67</v>
      </c>
      <c r="I7" s="69">
        <v>0</v>
      </c>
      <c r="J7" s="69">
        <v>0</v>
      </c>
      <c r="K7" s="69">
        <v>0</v>
      </c>
      <c r="L7" s="69">
        <v>13664</v>
      </c>
      <c r="M7" s="69">
        <v>1091</v>
      </c>
      <c r="N7" s="69">
        <v>24133</v>
      </c>
      <c r="O7" s="69">
        <v>1483074</v>
      </c>
      <c r="P7" s="69">
        <v>7276</v>
      </c>
      <c r="Q7" s="141">
        <v>1534827</v>
      </c>
      <c r="R7" s="153"/>
    </row>
    <row r="8" spans="2:18" ht="17.25" customHeight="1" x14ac:dyDescent="0.25">
      <c r="B8" s="137" t="s">
        <v>18</v>
      </c>
      <c r="C8" s="69">
        <v>0</v>
      </c>
      <c r="D8" s="69">
        <v>-7339</v>
      </c>
      <c r="E8" s="69">
        <v>-3559</v>
      </c>
      <c r="F8" s="69">
        <v>85313</v>
      </c>
      <c r="G8" s="69">
        <v>5943</v>
      </c>
      <c r="H8" s="69">
        <v>-205475</v>
      </c>
      <c r="I8" s="69">
        <v>371975</v>
      </c>
      <c r="J8" s="69">
        <v>462395</v>
      </c>
      <c r="K8" s="69">
        <v>-9584</v>
      </c>
      <c r="L8" s="69">
        <v>37231</v>
      </c>
      <c r="M8" s="69">
        <v>-52592</v>
      </c>
      <c r="N8" s="69">
        <v>83188</v>
      </c>
      <c r="O8" s="69">
        <v>0</v>
      </c>
      <c r="P8" s="69">
        <v>24175</v>
      </c>
      <c r="Q8" s="141">
        <v>791670</v>
      </c>
      <c r="R8" s="153"/>
    </row>
    <row r="9" spans="2:18" ht="17.25" customHeight="1" x14ac:dyDescent="0.25">
      <c r="B9" s="137" t="s">
        <v>19</v>
      </c>
      <c r="C9" s="69">
        <v>-4577</v>
      </c>
      <c r="D9" s="69">
        <v>39253</v>
      </c>
      <c r="E9" s="69">
        <v>17338</v>
      </c>
      <c r="F9" s="69">
        <v>28395</v>
      </c>
      <c r="G9" s="69">
        <v>135118</v>
      </c>
      <c r="H9" s="69">
        <v>59</v>
      </c>
      <c r="I9" s="69">
        <v>103231</v>
      </c>
      <c r="J9" s="69">
        <v>27189</v>
      </c>
      <c r="K9" s="69">
        <v>0</v>
      </c>
      <c r="L9" s="69">
        <v>141025</v>
      </c>
      <c r="M9" s="69">
        <v>36291</v>
      </c>
      <c r="N9" s="69">
        <v>-101642</v>
      </c>
      <c r="O9" s="69">
        <v>0</v>
      </c>
      <c r="P9" s="69">
        <v>0</v>
      </c>
      <c r="Q9" s="141">
        <v>421681</v>
      </c>
      <c r="R9" s="153"/>
    </row>
    <row r="10" spans="2:18" ht="17.25" customHeight="1" x14ac:dyDescent="0.25">
      <c r="B10" s="137" t="s">
        <v>145</v>
      </c>
      <c r="C10" s="69">
        <v>136</v>
      </c>
      <c r="D10" s="69">
        <v>1237</v>
      </c>
      <c r="E10" s="69">
        <v>744</v>
      </c>
      <c r="F10" s="69">
        <v>1815</v>
      </c>
      <c r="G10" s="69">
        <v>6513</v>
      </c>
      <c r="H10" s="69">
        <v>18197</v>
      </c>
      <c r="I10" s="69">
        <v>51123</v>
      </c>
      <c r="J10" s="69">
        <v>45038</v>
      </c>
      <c r="K10" s="69">
        <v>0</v>
      </c>
      <c r="L10" s="69">
        <v>1299</v>
      </c>
      <c r="M10" s="69">
        <v>1100</v>
      </c>
      <c r="N10" s="69">
        <v>21244</v>
      </c>
      <c r="O10" s="69">
        <v>-1832</v>
      </c>
      <c r="P10" s="69">
        <v>983</v>
      </c>
      <c r="Q10" s="141">
        <v>147597</v>
      </c>
      <c r="R10" s="153"/>
    </row>
    <row r="11" spans="2:18" ht="17.25" customHeight="1" x14ac:dyDescent="0.25">
      <c r="B11" s="137" t="s">
        <v>20</v>
      </c>
      <c r="C11" s="69">
        <v>-10</v>
      </c>
      <c r="D11" s="69">
        <v>29230</v>
      </c>
      <c r="E11" s="69">
        <v>26529</v>
      </c>
      <c r="F11" s="69">
        <v>95019</v>
      </c>
      <c r="G11" s="69">
        <v>36454</v>
      </c>
      <c r="H11" s="69">
        <v>102638</v>
      </c>
      <c r="I11" s="69">
        <v>673799</v>
      </c>
      <c r="J11" s="69">
        <v>698103</v>
      </c>
      <c r="K11" s="69">
        <v>0</v>
      </c>
      <c r="L11" s="69">
        <v>91939</v>
      </c>
      <c r="M11" s="69">
        <v>89410</v>
      </c>
      <c r="N11" s="69">
        <v>255091</v>
      </c>
      <c r="O11" s="69">
        <v>1167702</v>
      </c>
      <c r="P11" s="69">
        <v>95908</v>
      </c>
      <c r="Q11" s="141">
        <v>3361812</v>
      </c>
      <c r="R11" s="153"/>
    </row>
    <row r="12" spans="2:18" ht="17.25" customHeight="1" x14ac:dyDescent="0.25">
      <c r="B12" s="137" t="s">
        <v>139</v>
      </c>
      <c r="C12" s="69">
        <v>0</v>
      </c>
      <c r="D12" s="69">
        <v>13330</v>
      </c>
      <c r="E12" s="69">
        <v>38157</v>
      </c>
      <c r="F12" s="69">
        <v>78163</v>
      </c>
      <c r="G12" s="69">
        <v>34461</v>
      </c>
      <c r="H12" s="69">
        <v>56216</v>
      </c>
      <c r="I12" s="69">
        <v>676169</v>
      </c>
      <c r="J12" s="69">
        <v>536922</v>
      </c>
      <c r="K12" s="69">
        <v>0</v>
      </c>
      <c r="L12" s="69">
        <v>205658</v>
      </c>
      <c r="M12" s="69">
        <v>99079</v>
      </c>
      <c r="N12" s="69">
        <v>99171</v>
      </c>
      <c r="O12" s="69">
        <v>861691</v>
      </c>
      <c r="P12" s="69">
        <v>349610</v>
      </c>
      <c r="Q12" s="141">
        <v>3048626</v>
      </c>
      <c r="R12" s="153"/>
    </row>
    <row r="13" spans="2:18" ht="17.25" customHeight="1" x14ac:dyDescent="0.25">
      <c r="B13" s="137" t="s">
        <v>21</v>
      </c>
      <c r="C13" s="69">
        <v>0</v>
      </c>
      <c r="D13" s="69">
        <v>34850</v>
      </c>
      <c r="E13" s="69">
        <v>40758</v>
      </c>
      <c r="F13" s="69">
        <v>125969</v>
      </c>
      <c r="G13" s="69">
        <v>36663</v>
      </c>
      <c r="H13" s="69">
        <v>35976</v>
      </c>
      <c r="I13" s="69">
        <v>1075717</v>
      </c>
      <c r="J13" s="69">
        <v>1096583</v>
      </c>
      <c r="K13" s="69">
        <v>0</v>
      </c>
      <c r="L13" s="69">
        <v>106895</v>
      </c>
      <c r="M13" s="69">
        <v>212113</v>
      </c>
      <c r="N13" s="69">
        <v>179420</v>
      </c>
      <c r="O13" s="69">
        <v>1579685</v>
      </c>
      <c r="P13" s="69">
        <v>8194</v>
      </c>
      <c r="Q13" s="141">
        <v>4532824</v>
      </c>
      <c r="R13" s="153"/>
    </row>
    <row r="14" spans="2:18" ht="17.25" customHeight="1" x14ac:dyDescent="0.25">
      <c r="B14" s="137" t="s">
        <v>22</v>
      </c>
      <c r="C14" s="69">
        <v>0</v>
      </c>
      <c r="D14" s="69">
        <v>10912</v>
      </c>
      <c r="E14" s="69">
        <v>1605</v>
      </c>
      <c r="F14" s="69">
        <v>30146</v>
      </c>
      <c r="G14" s="69">
        <v>-1880</v>
      </c>
      <c r="H14" s="69">
        <v>43554</v>
      </c>
      <c r="I14" s="69">
        <v>82674</v>
      </c>
      <c r="J14" s="69">
        <v>8336</v>
      </c>
      <c r="K14" s="69">
        <v>0</v>
      </c>
      <c r="L14" s="69">
        <v>387</v>
      </c>
      <c r="M14" s="69">
        <v>26437</v>
      </c>
      <c r="N14" s="69">
        <v>9516</v>
      </c>
      <c r="O14" s="69">
        <v>0</v>
      </c>
      <c r="P14" s="69">
        <v>-11895</v>
      </c>
      <c r="Q14" s="141">
        <v>199791</v>
      </c>
      <c r="R14" s="153"/>
    </row>
    <row r="15" spans="2:18" ht="17.25" customHeight="1" x14ac:dyDescent="0.25">
      <c r="B15" s="137" t="s">
        <v>23</v>
      </c>
      <c r="C15" s="69">
        <v>0</v>
      </c>
      <c r="D15" s="69">
        <v>0</v>
      </c>
      <c r="E15" s="69">
        <v>0</v>
      </c>
      <c r="F15" s="69">
        <v>0</v>
      </c>
      <c r="G15" s="69">
        <v>0</v>
      </c>
      <c r="H15" s="69">
        <v>0</v>
      </c>
      <c r="I15" s="69">
        <v>99430</v>
      </c>
      <c r="J15" s="69">
        <v>31020</v>
      </c>
      <c r="K15" s="69">
        <v>1420663</v>
      </c>
      <c r="L15" s="69">
        <v>0</v>
      </c>
      <c r="M15" s="69">
        <v>0</v>
      </c>
      <c r="N15" s="69">
        <v>0</v>
      </c>
      <c r="O15" s="69">
        <v>0</v>
      </c>
      <c r="P15" s="69">
        <v>0</v>
      </c>
      <c r="Q15" s="141">
        <v>1551112</v>
      </c>
      <c r="R15" s="153"/>
    </row>
    <row r="16" spans="2:18" ht="17.25" customHeight="1" x14ac:dyDescent="0.25">
      <c r="B16" s="137" t="s">
        <v>24</v>
      </c>
      <c r="C16" s="69">
        <v>9</v>
      </c>
      <c r="D16" s="69">
        <v>5366</v>
      </c>
      <c r="E16" s="69">
        <v>7727</v>
      </c>
      <c r="F16" s="69">
        <v>24654</v>
      </c>
      <c r="G16" s="69">
        <v>3663</v>
      </c>
      <c r="H16" s="69">
        <v>24651</v>
      </c>
      <c r="I16" s="69">
        <v>361285</v>
      </c>
      <c r="J16" s="69">
        <v>287951</v>
      </c>
      <c r="K16" s="69">
        <v>36781</v>
      </c>
      <c r="L16" s="69">
        <v>4530</v>
      </c>
      <c r="M16" s="69">
        <v>19611</v>
      </c>
      <c r="N16" s="69">
        <v>94755</v>
      </c>
      <c r="O16" s="69">
        <v>0</v>
      </c>
      <c r="P16" s="69">
        <v>4822</v>
      </c>
      <c r="Q16" s="141">
        <v>875804</v>
      </c>
      <c r="R16" s="153"/>
    </row>
    <row r="17" spans="2:18" ht="17.25" customHeight="1" x14ac:dyDescent="0.25">
      <c r="B17" s="137" t="s">
        <v>25</v>
      </c>
      <c r="C17" s="69">
        <v>0</v>
      </c>
      <c r="D17" s="69">
        <v>19230</v>
      </c>
      <c r="E17" s="69">
        <v>10560</v>
      </c>
      <c r="F17" s="69">
        <v>56979</v>
      </c>
      <c r="G17" s="69">
        <v>13582</v>
      </c>
      <c r="H17" s="69">
        <v>36799</v>
      </c>
      <c r="I17" s="69">
        <v>294377</v>
      </c>
      <c r="J17" s="69">
        <v>251289</v>
      </c>
      <c r="K17" s="69">
        <v>0</v>
      </c>
      <c r="L17" s="69">
        <v>47743</v>
      </c>
      <c r="M17" s="69">
        <v>29658</v>
      </c>
      <c r="N17" s="69">
        <v>58887</v>
      </c>
      <c r="O17" s="69">
        <v>339621</v>
      </c>
      <c r="P17" s="69">
        <v>8828</v>
      </c>
      <c r="Q17" s="141">
        <v>1167553</v>
      </c>
      <c r="R17" s="153"/>
    </row>
    <row r="18" spans="2:18" ht="17.25" customHeight="1" x14ac:dyDescent="0.25">
      <c r="B18" s="137" t="s">
        <v>26</v>
      </c>
      <c r="C18" s="69">
        <v>2063</v>
      </c>
      <c r="D18" s="69">
        <v>20216</v>
      </c>
      <c r="E18" s="69">
        <v>36388</v>
      </c>
      <c r="F18" s="69">
        <v>46880</v>
      </c>
      <c r="G18" s="69">
        <v>33129</v>
      </c>
      <c r="H18" s="69">
        <v>93736</v>
      </c>
      <c r="I18" s="69">
        <v>321519</v>
      </c>
      <c r="J18" s="69">
        <v>301457</v>
      </c>
      <c r="K18" s="69">
        <v>60331</v>
      </c>
      <c r="L18" s="69">
        <v>29174</v>
      </c>
      <c r="M18" s="69">
        <v>166570</v>
      </c>
      <c r="N18" s="69">
        <v>253354</v>
      </c>
      <c r="O18" s="69">
        <v>191361</v>
      </c>
      <c r="P18" s="69">
        <v>25813</v>
      </c>
      <c r="Q18" s="141">
        <v>1581990</v>
      </c>
      <c r="R18" s="153"/>
    </row>
    <row r="19" spans="2:18" ht="17.25" customHeight="1" x14ac:dyDescent="0.25">
      <c r="B19" s="137" t="s">
        <v>27</v>
      </c>
      <c r="C19" s="69">
        <v>2161</v>
      </c>
      <c r="D19" s="69">
        <v>27499</v>
      </c>
      <c r="E19" s="69">
        <v>24484</v>
      </c>
      <c r="F19" s="69">
        <v>134466</v>
      </c>
      <c r="G19" s="69">
        <v>38615</v>
      </c>
      <c r="H19" s="69">
        <v>86230</v>
      </c>
      <c r="I19" s="69">
        <v>595342</v>
      </c>
      <c r="J19" s="69">
        <v>721265</v>
      </c>
      <c r="K19" s="69">
        <v>0</v>
      </c>
      <c r="L19" s="69">
        <v>11563</v>
      </c>
      <c r="M19" s="69">
        <v>96999</v>
      </c>
      <c r="N19" s="69">
        <v>260255</v>
      </c>
      <c r="O19" s="69">
        <v>0</v>
      </c>
      <c r="P19" s="69">
        <v>1123</v>
      </c>
      <c r="Q19" s="141">
        <v>2000002</v>
      </c>
      <c r="R19" s="153"/>
    </row>
    <row r="20" spans="2:18" ht="17.25" customHeight="1" x14ac:dyDescent="0.25">
      <c r="B20" s="137" t="s">
        <v>28</v>
      </c>
      <c r="C20" s="69">
        <v>414</v>
      </c>
      <c r="D20" s="69">
        <v>29147</v>
      </c>
      <c r="E20" s="69">
        <v>64140</v>
      </c>
      <c r="F20" s="69">
        <v>60469</v>
      </c>
      <c r="G20" s="69">
        <v>71591</v>
      </c>
      <c r="H20" s="69">
        <v>38174</v>
      </c>
      <c r="I20" s="69">
        <v>369449</v>
      </c>
      <c r="J20" s="69">
        <v>304201</v>
      </c>
      <c r="K20" s="69">
        <v>17122</v>
      </c>
      <c r="L20" s="69">
        <v>79602</v>
      </c>
      <c r="M20" s="69">
        <v>63002</v>
      </c>
      <c r="N20" s="69">
        <v>160801</v>
      </c>
      <c r="O20" s="69">
        <v>320803</v>
      </c>
      <c r="P20" s="69">
        <v>61525</v>
      </c>
      <c r="Q20" s="141">
        <v>1640439</v>
      </c>
      <c r="R20" s="153"/>
    </row>
    <row r="21" spans="2:18" ht="17.25" customHeight="1" x14ac:dyDescent="0.25">
      <c r="B21" s="137" t="s">
        <v>29</v>
      </c>
      <c r="C21" s="69">
        <v>4313</v>
      </c>
      <c r="D21" s="69">
        <v>43603</v>
      </c>
      <c r="E21" s="69">
        <v>43844</v>
      </c>
      <c r="F21" s="69">
        <v>93246</v>
      </c>
      <c r="G21" s="69">
        <v>28820</v>
      </c>
      <c r="H21" s="69">
        <v>54966</v>
      </c>
      <c r="I21" s="69">
        <v>517140</v>
      </c>
      <c r="J21" s="69">
        <v>243683</v>
      </c>
      <c r="K21" s="69">
        <v>0</v>
      </c>
      <c r="L21" s="69">
        <v>56616</v>
      </c>
      <c r="M21" s="69">
        <v>106319</v>
      </c>
      <c r="N21" s="69">
        <v>225753</v>
      </c>
      <c r="O21" s="69">
        <v>67065</v>
      </c>
      <c r="P21" s="69">
        <v>9413</v>
      </c>
      <c r="Q21" s="141">
        <v>1494780</v>
      </c>
      <c r="R21" s="153"/>
    </row>
    <row r="22" spans="2:18" ht="17.25" customHeight="1" x14ac:dyDescent="0.25">
      <c r="B22" s="137" t="s">
        <v>30</v>
      </c>
      <c r="C22" s="69">
        <v>0</v>
      </c>
      <c r="D22" s="69">
        <v>15688</v>
      </c>
      <c r="E22" s="69">
        <v>16203</v>
      </c>
      <c r="F22" s="69">
        <v>51168</v>
      </c>
      <c r="G22" s="69">
        <v>4074</v>
      </c>
      <c r="H22" s="69">
        <v>32853</v>
      </c>
      <c r="I22" s="69">
        <v>179274</v>
      </c>
      <c r="J22" s="69">
        <v>114779</v>
      </c>
      <c r="K22" s="69">
        <v>0</v>
      </c>
      <c r="L22" s="69">
        <v>10455</v>
      </c>
      <c r="M22" s="69">
        <v>32623</v>
      </c>
      <c r="N22" s="69">
        <v>74527</v>
      </c>
      <c r="O22" s="69">
        <v>0</v>
      </c>
      <c r="P22" s="69">
        <v>7103</v>
      </c>
      <c r="Q22" s="141">
        <v>538748</v>
      </c>
      <c r="R22" s="153"/>
    </row>
    <row r="23" spans="2:18" ht="17.25" customHeight="1" x14ac:dyDescent="0.25">
      <c r="B23" s="137" t="s">
        <v>31</v>
      </c>
      <c r="C23" s="69">
        <v>0</v>
      </c>
      <c r="D23" s="69">
        <v>0</v>
      </c>
      <c r="E23" s="69">
        <v>0</v>
      </c>
      <c r="F23" s="69">
        <v>0</v>
      </c>
      <c r="G23" s="69">
        <v>0</v>
      </c>
      <c r="H23" s="69">
        <v>0</v>
      </c>
      <c r="I23" s="69">
        <v>0</v>
      </c>
      <c r="J23" s="69">
        <v>0</v>
      </c>
      <c r="K23" s="69">
        <v>0</v>
      </c>
      <c r="L23" s="69">
        <v>0</v>
      </c>
      <c r="M23" s="69">
        <v>0</v>
      </c>
      <c r="N23" s="69">
        <v>0</v>
      </c>
      <c r="O23" s="69">
        <v>0</v>
      </c>
      <c r="P23" s="69">
        <v>0</v>
      </c>
      <c r="Q23" s="141">
        <v>0</v>
      </c>
      <c r="R23" s="153"/>
    </row>
    <row r="24" spans="2:18" ht="17.25" customHeight="1" x14ac:dyDescent="0.25">
      <c r="B24" s="137" t="s">
        <v>32</v>
      </c>
      <c r="C24" s="69">
        <v>-31</v>
      </c>
      <c r="D24" s="69">
        <v>13712</v>
      </c>
      <c r="E24" s="69">
        <v>19256</v>
      </c>
      <c r="F24" s="69">
        <v>94940</v>
      </c>
      <c r="G24" s="69">
        <v>44854</v>
      </c>
      <c r="H24" s="69">
        <v>39654</v>
      </c>
      <c r="I24" s="69">
        <v>591054</v>
      </c>
      <c r="J24" s="69">
        <v>304771</v>
      </c>
      <c r="K24" s="69">
        <v>0</v>
      </c>
      <c r="L24" s="69">
        <v>69238</v>
      </c>
      <c r="M24" s="69">
        <v>35376</v>
      </c>
      <c r="N24" s="69">
        <v>120845</v>
      </c>
      <c r="O24" s="69">
        <v>2466243</v>
      </c>
      <c r="P24" s="69">
        <v>43817</v>
      </c>
      <c r="Q24" s="141">
        <v>3843729</v>
      </c>
      <c r="R24" s="153"/>
    </row>
    <row r="25" spans="2:18" ht="17.25" customHeight="1" x14ac:dyDescent="0.25">
      <c r="B25" s="137" t="s">
        <v>33</v>
      </c>
      <c r="C25" s="69">
        <v>1</v>
      </c>
      <c r="D25" s="69">
        <v>11389</v>
      </c>
      <c r="E25" s="69">
        <v>19612</v>
      </c>
      <c r="F25" s="69">
        <v>38556</v>
      </c>
      <c r="G25" s="69">
        <v>11209</v>
      </c>
      <c r="H25" s="69">
        <v>109312</v>
      </c>
      <c r="I25" s="69">
        <v>162387</v>
      </c>
      <c r="J25" s="69">
        <v>261080</v>
      </c>
      <c r="K25" s="69">
        <v>0</v>
      </c>
      <c r="L25" s="69">
        <v>5432</v>
      </c>
      <c r="M25" s="69">
        <v>42492</v>
      </c>
      <c r="N25" s="69">
        <v>186015</v>
      </c>
      <c r="O25" s="69">
        <v>62358</v>
      </c>
      <c r="P25" s="69">
        <v>4193</v>
      </c>
      <c r="Q25" s="141">
        <v>914037</v>
      </c>
      <c r="R25" s="153"/>
    </row>
    <row r="26" spans="2:18" ht="17.25" customHeight="1" x14ac:dyDescent="0.25">
      <c r="B26" s="137" t="s">
        <v>34</v>
      </c>
      <c r="C26" s="69">
        <v>0</v>
      </c>
      <c r="D26" s="69">
        <v>7241</v>
      </c>
      <c r="E26" s="69">
        <v>-1251</v>
      </c>
      <c r="F26" s="69">
        <v>422</v>
      </c>
      <c r="G26" s="69">
        <v>10068</v>
      </c>
      <c r="H26" s="69">
        <v>2310</v>
      </c>
      <c r="I26" s="69">
        <v>211331</v>
      </c>
      <c r="J26" s="69">
        <v>257983</v>
      </c>
      <c r="K26" s="69">
        <v>16307</v>
      </c>
      <c r="L26" s="69">
        <v>-728</v>
      </c>
      <c r="M26" s="69">
        <v>-14474</v>
      </c>
      <c r="N26" s="69">
        <v>28918</v>
      </c>
      <c r="O26" s="69">
        <v>0</v>
      </c>
      <c r="P26" s="69">
        <v>49432</v>
      </c>
      <c r="Q26" s="141">
        <v>567559</v>
      </c>
      <c r="R26" s="153"/>
    </row>
    <row r="27" spans="2:18" ht="17.25" customHeight="1" x14ac:dyDescent="0.25">
      <c r="B27" s="137" t="s">
        <v>35</v>
      </c>
      <c r="C27" s="69">
        <v>0</v>
      </c>
      <c r="D27" s="69">
        <v>6040</v>
      </c>
      <c r="E27" s="69">
        <v>16846</v>
      </c>
      <c r="F27" s="69">
        <v>19634</v>
      </c>
      <c r="G27" s="69">
        <v>57520</v>
      </c>
      <c r="H27" s="69">
        <v>1705</v>
      </c>
      <c r="I27" s="69">
        <v>359715</v>
      </c>
      <c r="J27" s="69">
        <v>458471</v>
      </c>
      <c r="K27" s="69">
        <v>3275</v>
      </c>
      <c r="L27" s="69">
        <v>13712</v>
      </c>
      <c r="M27" s="69">
        <v>9749</v>
      </c>
      <c r="N27" s="69">
        <v>29385</v>
      </c>
      <c r="O27" s="69">
        <v>1105726</v>
      </c>
      <c r="P27" s="69">
        <v>44448</v>
      </c>
      <c r="Q27" s="141">
        <v>2126225</v>
      </c>
      <c r="R27" s="153"/>
    </row>
    <row r="28" spans="2:18" ht="17.25" customHeight="1" x14ac:dyDescent="0.25">
      <c r="B28" s="137" t="s">
        <v>36</v>
      </c>
      <c r="C28" s="69">
        <v>637</v>
      </c>
      <c r="D28" s="69">
        <v>40300</v>
      </c>
      <c r="E28" s="69">
        <v>18886</v>
      </c>
      <c r="F28" s="69">
        <v>37869</v>
      </c>
      <c r="G28" s="69">
        <v>17265</v>
      </c>
      <c r="H28" s="69">
        <v>77547</v>
      </c>
      <c r="I28" s="69">
        <v>191246</v>
      </c>
      <c r="J28" s="69">
        <v>193367</v>
      </c>
      <c r="K28" s="69">
        <v>0</v>
      </c>
      <c r="L28" s="69">
        <v>14516</v>
      </c>
      <c r="M28" s="69">
        <v>17642</v>
      </c>
      <c r="N28" s="69">
        <v>191933</v>
      </c>
      <c r="O28" s="69">
        <v>0</v>
      </c>
      <c r="P28" s="69">
        <v>17296</v>
      </c>
      <c r="Q28" s="141">
        <v>818504</v>
      </c>
      <c r="R28" s="153"/>
    </row>
    <row r="29" spans="2:18" ht="17.25" customHeight="1" x14ac:dyDescent="0.25">
      <c r="B29" s="137" t="s">
        <v>199</v>
      </c>
      <c r="C29" s="69">
        <v>0</v>
      </c>
      <c r="D29" s="69">
        <v>15580</v>
      </c>
      <c r="E29" s="69">
        <v>5400</v>
      </c>
      <c r="F29" s="69">
        <v>7302</v>
      </c>
      <c r="G29" s="69">
        <v>4224</v>
      </c>
      <c r="H29" s="69">
        <v>10799</v>
      </c>
      <c r="I29" s="69">
        <v>169791</v>
      </c>
      <c r="J29" s="69">
        <v>134805</v>
      </c>
      <c r="K29" s="69">
        <v>0</v>
      </c>
      <c r="L29" s="69">
        <v>4222</v>
      </c>
      <c r="M29" s="69">
        <v>-32942</v>
      </c>
      <c r="N29" s="69">
        <v>94336</v>
      </c>
      <c r="O29" s="69">
        <v>0</v>
      </c>
      <c r="P29" s="69">
        <v>7572</v>
      </c>
      <c r="Q29" s="141">
        <v>421088</v>
      </c>
      <c r="R29" s="153"/>
    </row>
    <row r="30" spans="2:18" ht="17.25" customHeight="1" x14ac:dyDescent="0.25">
      <c r="B30" s="137" t="s">
        <v>200</v>
      </c>
      <c r="C30" s="69">
        <v>1345</v>
      </c>
      <c r="D30" s="69">
        <v>42162</v>
      </c>
      <c r="E30" s="69">
        <v>3328</v>
      </c>
      <c r="F30" s="69">
        <v>16391</v>
      </c>
      <c r="G30" s="69">
        <v>16934</v>
      </c>
      <c r="H30" s="69">
        <v>4848</v>
      </c>
      <c r="I30" s="69">
        <v>82380</v>
      </c>
      <c r="J30" s="69">
        <v>41219</v>
      </c>
      <c r="K30" s="69">
        <v>0</v>
      </c>
      <c r="L30" s="69">
        <v>4819</v>
      </c>
      <c r="M30" s="69">
        <v>5978</v>
      </c>
      <c r="N30" s="69">
        <v>9564</v>
      </c>
      <c r="O30" s="69">
        <v>0</v>
      </c>
      <c r="P30" s="69">
        <v>4123</v>
      </c>
      <c r="Q30" s="141">
        <v>233090</v>
      </c>
      <c r="R30" s="153"/>
    </row>
    <row r="31" spans="2:18" ht="17.25" customHeight="1" x14ac:dyDescent="0.25">
      <c r="B31" s="137" t="s">
        <v>37</v>
      </c>
      <c r="C31" s="69">
        <v>0</v>
      </c>
      <c r="D31" s="69">
        <v>15859</v>
      </c>
      <c r="E31" s="69">
        <v>23908</v>
      </c>
      <c r="F31" s="69">
        <v>47376</v>
      </c>
      <c r="G31" s="69">
        <v>1737</v>
      </c>
      <c r="H31" s="69">
        <v>30228</v>
      </c>
      <c r="I31" s="69">
        <v>383773</v>
      </c>
      <c r="J31" s="69">
        <v>360298</v>
      </c>
      <c r="K31" s="69">
        <v>0</v>
      </c>
      <c r="L31" s="69">
        <v>7151</v>
      </c>
      <c r="M31" s="69">
        <v>28718</v>
      </c>
      <c r="N31" s="69">
        <v>145304</v>
      </c>
      <c r="O31" s="69">
        <v>0</v>
      </c>
      <c r="P31" s="69">
        <v>7328</v>
      </c>
      <c r="Q31" s="141">
        <v>1051681</v>
      </c>
      <c r="R31" s="153"/>
    </row>
    <row r="32" spans="2:18" ht="17.25" customHeight="1" x14ac:dyDescent="0.25">
      <c r="B32" s="137" t="s">
        <v>141</v>
      </c>
      <c r="C32" s="69">
        <v>0</v>
      </c>
      <c r="D32" s="69">
        <v>3950</v>
      </c>
      <c r="E32" s="69">
        <v>4186</v>
      </c>
      <c r="F32" s="69">
        <v>34608</v>
      </c>
      <c r="G32" s="69">
        <v>8299</v>
      </c>
      <c r="H32" s="69">
        <v>-641</v>
      </c>
      <c r="I32" s="69">
        <v>143919</v>
      </c>
      <c r="J32" s="69">
        <v>116762</v>
      </c>
      <c r="K32" s="69">
        <v>0</v>
      </c>
      <c r="L32" s="69">
        <v>21201</v>
      </c>
      <c r="M32" s="69">
        <v>13463</v>
      </c>
      <c r="N32" s="69">
        <v>23810</v>
      </c>
      <c r="O32" s="69">
        <v>96525</v>
      </c>
      <c r="P32" s="69">
        <v>1103</v>
      </c>
      <c r="Q32" s="141">
        <v>467186</v>
      </c>
      <c r="R32" s="153"/>
    </row>
    <row r="33" spans="2:18" ht="17.25" customHeight="1" x14ac:dyDescent="0.25">
      <c r="B33" s="137" t="s">
        <v>218</v>
      </c>
      <c r="C33" s="69">
        <v>0</v>
      </c>
      <c r="D33" s="69">
        <v>2044</v>
      </c>
      <c r="E33" s="69">
        <v>5305</v>
      </c>
      <c r="F33" s="69">
        <v>8787</v>
      </c>
      <c r="G33" s="69">
        <v>12191</v>
      </c>
      <c r="H33" s="69">
        <v>3453</v>
      </c>
      <c r="I33" s="69">
        <v>139325</v>
      </c>
      <c r="J33" s="69">
        <v>65483</v>
      </c>
      <c r="K33" s="69">
        <v>0</v>
      </c>
      <c r="L33" s="69">
        <v>11111</v>
      </c>
      <c r="M33" s="69">
        <v>12771</v>
      </c>
      <c r="N33" s="69">
        <v>14929</v>
      </c>
      <c r="O33" s="69">
        <v>0</v>
      </c>
      <c r="P33" s="69">
        <v>393</v>
      </c>
      <c r="Q33" s="141">
        <v>275791</v>
      </c>
      <c r="R33" s="153"/>
    </row>
    <row r="34" spans="2:18" ht="17.25" customHeight="1" x14ac:dyDescent="0.25">
      <c r="B34" s="137" t="s">
        <v>142</v>
      </c>
      <c r="C34" s="69">
        <v>0</v>
      </c>
      <c r="D34" s="69">
        <v>1979</v>
      </c>
      <c r="E34" s="69">
        <v>1488</v>
      </c>
      <c r="F34" s="69">
        <v>576</v>
      </c>
      <c r="G34" s="69">
        <v>14595</v>
      </c>
      <c r="H34" s="69">
        <v>14411</v>
      </c>
      <c r="I34" s="69">
        <v>173863</v>
      </c>
      <c r="J34" s="69">
        <v>124213</v>
      </c>
      <c r="K34" s="69">
        <v>58982</v>
      </c>
      <c r="L34" s="69">
        <v>49140</v>
      </c>
      <c r="M34" s="69">
        <v>5524</v>
      </c>
      <c r="N34" s="69">
        <v>23919</v>
      </c>
      <c r="O34" s="69">
        <v>814999</v>
      </c>
      <c r="P34" s="69">
        <v>4009</v>
      </c>
      <c r="Q34" s="141">
        <v>1287700</v>
      </c>
      <c r="R34" s="153"/>
    </row>
    <row r="35" spans="2:18" ht="17.25" customHeight="1" x14ac:dyDescent="0.25">
      <c r="B35" s="137" t="s">
        <v>143</v>
      </c>
      <c r="C35" s="69">
        <v>0</v>
      </c>
      <c r="D35" s="69">
        <v>3651</v>
      </c>
      <c r="E35" s="69">
        <v>7507</v>
      </c>
      <c r="F35" s="69">
        <v>5637</v>
      </c>
      <c r="G35" s="69">
        <v>1934</v>
      </c>
      <c r="H35" s="69">
        <v>1847</v>
      </c>
      <c r="I35" s="69">
        <v>243496</v>
      </c>
      <c r="J35" s="69">
        <v>82528</v>
      </c>
      <c r="K35" s="69">
        <v>0</v>
      </c>
      <c r="L35" s="69">
        <v>11245</v>
      </c>
      <c r="M35" s="69">
        <v>12059</v>
      </c>
      <c r="N35" s="69">
        <v>37023</v>
      </c>
      <c r="O35" s="69">
        <v>127810</v>
      </c>
      <c r="P35" s="69">
        <v>23577</v>
      </c>
      <c r="Q35" s="141">
        <v>558313</v>
      </c>
      <c r="R35" s="153"/>
    </row>
    <row r="36" spans="2:18" ht="17.25" customHeight="1" x14ac:dyDescent="0.25">
      <c r="B36" s="137" t="s">
        <v>219</v>
      </c>
      <c r="C36" s="69">
        <v>0</v>
      </c>
      <c r="D36" s="69">
        <v>5666</v>
      </c>
      <c r="E36" s="69">
        <v>29861</v>
      </c>
      <c r="F36" s="69">
        <v>12707</v>
      </c>
      <c r="G36" s="69">
        <v>15659</v>
      </c>
      <c r="H36" s="69">
        <v>13626</v>
      </c>
      <c r="I36" s="69">
        <v>210556</v>
      </c>
      <c r="J36" s="69">
        <v>150334</v>
      </c>
      <c r="K36" s="69">
        <v>80359</v>
      </c>
      <c r="L36" s="69">
        <v>4337</v>
      </c>
      <c r="M36" s="69">
        <v>17337</v>
      </c>
      <c r="N36" s="69">
        <v>36224</v>
      </c>
      <c r="O36" s="69">
        <v>235978</v>
      </c>
      <c r="P36" s="69">
        <v>9528</v>
      </c>
      <c r="Q36" s="141">
        <v>822173</v>
      </c>
      <c r="R36" s="153"/>
    </row>
    <row r="37" spans="2:18" ht="17.25" customHeight="1" x14ac:dyDescent="0.25">
      <c r="B37" s="137" t="s">
        <v>38</v>
      </c>
      <c r="C37" s="69">
        <v>0</v>
      </c>
      <c r="D37" s="69">
        <v>9404</v>
      </c>
      <c r="E37" s="69">
        <v>4036</v>
      </c>
      <c r="F37" s="69">
        <v>8079</v>
      </c>
      <c r="G37" s="69">
        <v>18495</v>
      </c>
      <c r="H37" s="69">
        <v>2972</v>
      </c>
      <c r="I37" s="69">
        <v>98586</v>
      </c>
      <c r="J37" s="69">
        <v>115010</v>
      </c>
      <c r="K37" s="69">
        <v>0</v>
      </c>
      <c r="L37" s="69">
        <v>2797</v>
      </c>
      <c r="M37" s="69">
        <v>24364</v>
      </c>
      <c r="N37" s="69">
        <v>4703</v>
      </c>
      <c r="O37" s="69">
        <v>-59657</v>
      </c>
      <c r="P37" s="69">
        <v>126280</v>
      </c>
      <c r="Q37" s="141">
        <v>355069</v>
      </c>
      <c r="R37" s="153"/>
    </row>
    <row r="38" spans="2:18" ht="17.25" customHeight="1" x14ac:dyDescent="0.25">
      <c r="B38" s="137" t="s">
        <v>39</v>
      </c>
      <c r="C38" s="69">
        <v>0</v>
      </c>
      <c r="D38" s="69">
        <v>8445</v>
      </c>
      <c r="E38" s="69">
        <v>16813</v>
      </c>
      <c r="F38" s="69">
        <v>29774</v>
      </c>
      <c r="G38" s="69">
        <v>9022</v>
      </c>
      <c r="H38" s="69">
        <v>50732</v>
      </c>
      <c r="I38" s="69">
        <v>85287</v>
      </c>
      <c r="J38" s="69">
        <v>61165</v>
      </c>
      <c r="K38" s="69">
        <v>0</v>
      </c>
      <c r="L38" s="69">
        <v>4456</v>
      </c>
      <c r="M38" s="69">
        <v>50762</v>
      </c>
      <c r="N38" s="69">
        <v>86671</v>
      </c>
      <c r="O38" s="69">
        <v>5887</v>
      </c>
      <c r="P38" s="69">
        <v>6876</v>
      </c>
      <c r="Q38" s="141">
        <v>415891</v>
      </c>
      <c r="R38" s="153"/>
    </row>
    <row r="39" spans="2:18" ht="17.25" customHeight="1" x14ac:dyDescent="0.25">
      <c r="B39" s="137" t="s">
        <v>40</v>
      </c>
      <c r="C39" s="69">
        <v>0</v>
      </c>
      <c r="D39" s="69">
        <v>25097</v>
      </c>
      <c r="E39" s="69">
        <v>13675</v>
      </c>
      <c r="F39" s="69">
        <v>42322</v>
      </c>
      <c r="G39" s="69">
        <v>8266</v>
      </c>
      <c r="H39" s="69">
        <v>-14989</v>
      </c>
      <c r="I39" s="69">
        <v>63380</v>
      </c>
      <c r="J39" s="69">
        <v>345996</v>
      </c>
      <c r="K39" s="69">
        <v>0</v>
      </c>
      <c r="L39" s="69">
        <v>16214</v>
      </c>
      <c r="M39" s="69">
        <v>-76140</v>
      </c>
      <c r="N39" s="69">
        <v>143639</v>
      </c>
      <c r="O39" s="69">
        <v>22714</v>
      </c>
      <c r="P39" s="69">
        <v>-763</v>
      </c>
      <c r="Q39" s="141">
        <v>589411</v>
      </c>
      <c r="R39" s="153"/>
    </row>
    <row r="40" spans="2:18" ht="17.25" customHeight="1" x14ac:dyDescent="0.25">
      <c r="B40" s="137" t="s">
        <v>41</v>
      </c>
      <c r="C40" s="69">
        <v>0</v>
      </c>
      <c r="D40" s="69">
        <v>4404</v>
      </c>
      <c r="E40" s="69">
        <v>7597</v>
      </c>
      <c r="F40" s="69">
        <v>-2783</v>
      </c>
      <c r="G40" s="69">
        <v>3336</v>
      </c>
      <c r="H40" s="69">
        <v>456</v>
      </c>
      <c r="I40" s="69">
        <v>307950</v>
      </c>
      <c r="J40" s="69">
        <v>234017</v>
      </c>
      <c r="K40" s="69">
        <v>0</v>
      </c>
      <c r="L40" s="69">
        <v>12442</v>
      </c>
      <c r="M40" s="69">
        <v>1264</v>
      </c>
      <c r="N40" s="69">
        <v>10841</v>
      </c>
      <c r="O40" s="69">
        <v>0</v>
      </c>
      <c r="P40" s="69">
        <v>20716</v>
      </c>
      <c r="Q40" s="141">
        <v>600240</v>
      </c>
      <c r="R40" s="153"/>
    </row>
    <row r="41" spans="2:18" ht="17.25" customHeight="1" x14ac:dyDescent="0.25">
      <c r="B41" s="137" t="s">
        <v>42</v>
      </c>
      <c r="C41" s="69">
        <v>0</v>
      </c>
      <c r="D41" s="69">
        <v>-611</v>
      </c>
      <c r="E41" s="69">
        <v>533</v>
      </c>
      <c r="F41" s="69">
        <v>3410</v>
      </c>
      <c r="G41" s="69">
        <v>890</v>
      </c>
      <c r="H41" s="69">
        <v>1089</v>
      </c>
      <c r="I41" s="69">
        <v>155532</v>
      </c>
      <c r="J41" s="69">
        <v>60878</v>
      </c>
      <c r="K41" s="69">
        <v>12600</v>
      </c>
      <c r="L41" s="69">
        <v>295</v>
      </c>
      <c r="M41" s="69">
        <v>330</v>
      </c>
      <c r="N41" s="69">
        <v>1335</v>
      </c>
      <c r="O41" s="69">
        <v>23445</v>
      </c>
      <c r="P41" s="69">
        <v>2866</v>
      </c>
      <c r="Q41" s="141">
        <v>262593</v>
      </c>
      <c r="R41" s="153"/>
    </row>
    <row r="42" spans="2:18" ht="17.25" customHeight="1" x14ac:dyDescent="0.25">
      <c r="B42" s="137" t="s">
        <v>43</v>
      </c>
      <c r="C42" s="69">
        <v>210</v>
      </c>
      <c r="D42" s="69">
        <v>21837</v>
      </c>
      <c r="E42" s="69">
        <v>56481</v>
      </c>
      <c r="F42" s="69">
        <v>109649</v>
      </c>
      <c r="G42" s="69">
        <v>31435</v>
      </c>
      <c r="H42" s="69">
        <v>30854</v>
      </c>
      <c r="I42" s="69">
        <v>566715</v>
      </c>
      <c r="J42" s="69">
        <v>450447</v>
      </c>
      <c r="K42" s="69">
        <v>0</v>
      </c>
      <c r="L42" s="69">
        <v>35380</v>
      </c>
      <c r="M42" s="69">
        <v>68955</v>
      </c>
      <c r="N42" s="69">
        <v>106538</v>
      </c>
      <c r="O42" s="69">
        <v>2420632</v>
      </c>
      <c r="P42" s="69">
        <v>19254</v>
      </c>
      <c r="Q42" s="141">
        <v>3918386</v>
      </c>
      <c r="R42" s="153"/>
    </row>
    <row r="43" spans="2:18" ht="17.25" customHeight="1" x14ac:dyDescent="0.25">
      <c r="B43" s="137" t="s">
        <v>44</v>
      </c>
      <c r="C43" s="69">
        <v>0</v>
      </c>
      <c r="D43" s="69">
        <v>52</v>
      </c>
      <c r="E43" s="69">
        <v>11</v>
      </c>
      <c r="F43" s="69">
        <v>2</v>
      </c>
      <c r="G43" s="69">
        <v>103</v>
      </c>
      <c r="H43" s="69">
        <v>132</v>
      </c>
      <c r="I43" s="69">
        <v>134753</v>
      </c>
      <c r="J43" s="69">
        <v>45219</v>
      </c>
      <c r="K43" s="69">
        <v>356048</v>
      </c>
      <c r="L43" s="69">
        <v>56</v>
      </c>
      <c r="M43" s="69">
        <v>9</v>
      </c>
      <c r="N43" s="69">
        <v>382</v>
      </c>
      <c r="O43" s="69">
        <v>0</v>
      </c>
      <c r="P43" s="69">
        <v>-1460</v>
      </c>
      <c r="Q43" s="141">
        <v>535306</v>
      </c>
      <c r="R43" s="153"/>
    </row>
    <row r="44" spans="2:18" ht="17.25" customHeight="1" x14ac:dyDescent="0.25">
      <c r="B44" s="139" t="s">
        <v>45</v>
      </c>
      <c r="C44" s="140">
        <f>SUM(C7:C43)</f>
        <v>6671</v>
      </c>
      <c r="D44" s="140">
        <f t="shared" ref="D44:Q44" si="0">SUM(D7:D43)</f>
        <v>520550</v>
      </c>
      <c r="E44" s="140">
        <f t="shared" si="0"/>
        <v>579210</v>
      </c>
      <c r="F44" s="140">
        <f t="shared" si="0"/>
        <v>1432350</v>
      </c>
      <c r="G44" s="140">
        <f t="shared" si="0"/>
        <v>734953</v>
      </c>
      <c r="H44" s="140">
        <f t="shared" si="0"/>
        <v>798986</v>
      </c>
      <c r="I44" s="140">
        <f t="shared" si="0"/>
        <v>10247543</v>
      </c>
      <c r="J44" s="140">
        <f t="shared" si="0"/>
        <v>8994257</v>
      </c>
      <c r="K44" s="140">
        <f t="shared" si="0"/>
        <v>2052884</v>
      </c>
      <c r="L44" s="140">
        <f t="shared" si="0"/>
        <v>1124817</v>
      </c>
      <c r="M44" s="140">
        <f t="shared" si="0"/>
        <v>1150948</v>
      </c>
      <c r="N44" s="140">
        <f t="shared" si="0"/>
        <v>2994767</v>
      </c>
      <c r="O44" s="140">
        <f t="shared" si="0"/>
        <v>13331830</v>
      </c>
      <c r="P44" s="140">
        <f t="shared" si="0"/>
        <v>983466</v>
      </c>
      <c r="Q44" s="140">
        <f t="shared" si="0"/>
        <v>44953228</v>
      </c>
      <c r="R44" s="153"/>
    </row>
    <row r="45" spans="2:18" ht="17.25" customHeight="1" x14ac:dyDescent="0.25">
      <c r="B45" s="290" t="s">
        <v>46</v>
      </c>
      <c r="C45" s="290"/>
      <c r="D45" s="290"/>
      <c r="E45" s="290"/>
      <c r="F45" s="290"/>
      <c r="G45" s="290"/>
      <c r="H45" s="290"/>
      <c r="I45" s="290"/>
      <c r="J45" s="290"/>
      <c r="K45" s="290"/>
      <c r="L45" s="290"/>
      <c r="M45" s="290"/>
      <c r="N45" s="290"/>
      <c r="O45" s="290"/>
      <c r="P45" s="290"/>
      <c r="Q45" s="290"/>
      <c r="R45" s="154"/>
    </row>
    <row r="46" spans="2:18" ht="17.25" customHeight="1" x14ac:dyDescent="0.25">
      <c r="B46" s="137" t="s">
        <v>47</v>
      </c>
      <c r="C46" s="69">
        <v>9318</v>
      </c>
      <c r="D46" s="69">
        <v>133059</v>
      </c>
      <c r="E46" s="69">
        <v>7025</v>
      </c>
      <c r="F46" s="69">
        <v>353193</v>
      </c>
      <c r="G46" s="69">
        <v>25738</v>
      </c>
      <c r="H46" s="69">
        <v>26852</v>
      </c>
      <c r="I46" s="69">
        <v>0</v>
      </c>
      <c r="J46" s="69">
        <v>38200</v>
      </c>
      <c r="K46" s="69">
        <v>0</v>
      </c>
      <c r="L46" s="69">
        <v>2853</v>
      </c>
      <c r="M46" s="69">
        <v>4866</v>
      </c>
      <c r="N46" s="69">
        <v>2180</v>
      </c>
      <c r="O46" s="69">
        <v>207361</v>
      </c>
      <c r="P46" s="69">
        <v>97447</v>
      </c>
      <c r="Q46" s="141">
        <v>908092</v>
      </c>
      <c r="R46" s="153"/>
    </row>
    <row r="47" spans="2:18" ht="17.25" customHeight="1" x14ac:dyDescent="0.25">
      <c r="B47" s="137" t="s">
        <v>65</v>
      </c>
      <c r="C47" s="69">
        <v>861</v>
      </c>
      <c r="D47" s="69">
        <v>144274</v>
      </c>
      <c r="E47" s="69">
        <v>0</v>
      </c>
      <c r="F47" s="69">
        <v>703643</v>
      </c>
      <c r="G47" s="69">
        <v>10674</v>
      </c>
      <c r="H47" s="69">
        <v>93326</v>
      </c>
      <c r="I47" s="69">
        <v>0</v>
      </c>
      <c r="J47" s="69">
        <v>88670</v>
      </c>
      <c r="K47" s="69">
        <v>0</v>
      </c>
      <c r="L47" s="69">
        <v>12628</v>
      </c>
      <c r="M47" s="69">
        <v>0</v>
      </c>
      <c r="N47" s="69">
        <v>0</v>
      </c>
      <c r="O47" s="69">
        <v>316356</v>
      </c>
      <c r="P47" s="69">
        <v>237292</v>
      </c>
      <c r="Q47" s="141">
        <v>1607723</v>
      </c>
      <c r="R47" s="153"/>
    </row>
    <row r="48" spans="2:18" ht="17.25" customHeight="1" x14ac:dyDescent="0.25">
      <c r="B48" s="7" t="s">
        <v>258</v>
      </c>
      <c r="C48" s="69">
        <v>415</v>
      </c>
      <c r="D48" s="69">
        <v>23032</v>
      </c>
      <c r="E48" s="69">
        <v>8007</v>
      </c>
      <c r="F48" s="69">
        <v>58766</v>
      </c>
      <c r="G48" s="69">
        <v>4421</v>
      </c>
      <c r="H48" s="69">
        <v>14384</v>
      </c>
      <c r="I48" s="69">
        <v>10278</v>
      </c>
      <c r="J48" s="69">
        <v>11139</v>
      </c>
      <c r="K48" s="69">
        <v>0</v>
      </c>
      <c r="L48" s="69">
        <v>-798</v>
      </c>
      <c r="M48" s="69">
        <v>14641</v>
      </c>
      <c r="N48" s="69">
        <v>-1414</v>
      </c>
      <c r="O48" s="69">
        <v>3465</v>
      </c>
      <c r="P48" s="69">
        <v>16169</v>
      </c>
      <c r="Q48" s="141">
        <v>162506</v>
      </c>
      <c r="R48" s="153"/>
    </row>
    <row r="49" spans="2:18" ht="17.25" customHeight="1" x14ac:dyDescent="0.25">
      <c r="B49" s="137" t="s">
        <v>48</v>
      </c>
      <c r="C49" s="69">
        <v>5823</v>
      </c>
      <c r="D49" s="69">
        <v>257628</v>
      </c>
      <c r="E49" s="69">
        <v>956090</v>
      </c>
      <c r="F49" s="69">
        <v>187956</v>
      </c>
      <c r="G49" s="69">
        <v>66022</v>
      </c>
      <c r="H49" s="69">
        <v>180679</v>
      </c>
      <c r="I49" s="69">
        <v>29080</v>
      </c>
      <c r="J49" s="69">
        <v>277111</v>
      </c>
      <c r="K49" s="69">
        <v>0</v>
      </c>
      <c r="L49" s="69">
        <v>73622</v>
      </c>
      <c r="M49" s="69">
        <v>547</v>
      </c>
      <c r="N49" s="69">
        <v>1306</v>
      </c>
      <c r="O49" s="69">
        <v>1675601</v>
      </c>
      <c r="P49" s="69">
        <v>2496803</v>
      </c>
      <c r="Q49" s="141">
        <v>6208267</v>
      </c>
      <c r="R49" s="153"/>
    </row>
    <row r="50" spans="2:18" ht="17.25" customHeight="1" x14ac:dyDescent="0.25">
      <c r="B50" s="137" t="s">
        <v>259</v>
      </c>
      <c r="C50" s="69">
        <v>14737</v>
      </c>
      <c r="D50" s="69">
        <v>8894</v>
      </c>
      <c r="E50" s="69">
        <v>129</v>
      </c>
      <c r="F50" s="69">
        <v>-2471</v>
      </c>
      <c r="G50" s="69">
        <v>12885</v>
      </c>
      <c r="H50" s="69">
        <v>8457</v>
      </c>
      <c r="I50" s="69">
        <v>360</v>
      </c>
      <c r="J50" s="69">
        <v>5458</v>
      </c>
      <c r="K50" s="69">
        <v>0</v>
      </c>
      <c r="L50" s="69">
        <v>91</v>
      </c>
      <c r="M50" s="69">
        <v>744</v>
      </c>
      <c r="N50" s="69">
        <v>0</v>
      </c>
      <c r="O50" s="69">
        <v>0</v>
      </c>
      <c r="P50" s="69">
        <v>2587</v>
      </c>
      <c r="Q50" s="141">
        <v>51870</v>
      </c>
      <c r="R50" s="153"/>
    </row>
    <row r="51" spans="2:18" ht="17.25" customHeight="1" x14ac:dyDescent="0.25">
      <c r="B51" s="139" t="s">
        <v>45</v>
      </c>
      <c r="C51" s="140">
        <f>SUM(C46:C50)</f>
        <v>31154</v>
      </c>
      <c r="D51" s="140">
        <f>SUM(D46:D50)</f>
        <v>566887</v>
      </c>
      <c r="E51" s="140">
        <f t="shared" ref="E51:Q51" si="1">SUM(E46:E50)</f>
        <v>971251</v>
      </c>
      <c r="F51" s="140">
        <f t="shared" si="1"/>
        <v>1301087</v>
      </c>
      <c r="G51" s="140">
        <f t="shared" si="1"/>
        <v>119740</v>
      </c>
      <c r="H51" s="140">
        <f t="shared" si="1"/>
        <v>323698</v>
      </c>
      <c r="I51" s="140">
        <f t="shared" si="1"/>
        <v>39718</v>
      </c>
      <c r="J51" s="140">
        <f t="shared" si="1"/>
        <v>420578</v>
      </c>
      <c r="K51" s="140">
        <f t="shared" si="1"/>
        <v>0</v>
      </c>
      <c r="L51" s="140">
        <f t="shared" si="1"/>
        <v>88396</v>
      </c>
      <c r="M51" s="140">
        <f t="shared" si="1"/>
        <v>20798</v>
      </c>
      <c r="N51" s="140">
        <f t="shared" si="1"/>
        <v>2072</v>
      </c>
      <c r="O51" s="140">
        <f t="shared" si="1"/>
        <v>2202783</v>
      </c>
      <c r="P51" s="140">
        <f t="shared" si="1"/>
        <v>2850298</v>
      </c>
      <c r="Q51" s="140">
        <f t="shared" si="1"/>
        <v>8938458</v>
      </c>
      <c r="R51" s="153"/>
    </row>
    <row r="52" spans="2:18" ht="20.25" customHeight="1" x14ac:dyDescent="0.3">
      <c r="B52" s="291" t="s">
        <v>50</v>
      </c>
      <c r="C52" s="291"/>
      <c r="D52" s="291"/>
      <c r="E52" s="291"/>
      <c r="F52" s="291"/>
      <c r="G52" s="291"/>
      <c r="H52" s="291"/>
      <c r="I52" s="291"/>
      <c r="J52" s="291"/>
      <c r="K52" s="291"/>
      <c r="L52" s="291"/>
      <c r="M52" s="291"/>
      <c r="N52" s="291"/>
      <c r="O52" s="291"/>
      <c r="P52" s="291"/>
      <c r="Q52" s="291"/>
      <c r="R52" s="155"/>
    </row>
    <row r="53" spans="2:18" x14ac:dyDescent="0.25">
      <c r="C53" s="5"/>
      <c r="D53" s="5"/>
      <c r="E53" s="5"/>
      <c r="F53" s="5"/>
      <c r="G53" s="5"/>
      <c r="H53" s="5"/>
      <c r="I53" s="5"/>
      <c r="J53" s="5"/>
      <c r="K53" s="5"/>
      <c r="L53" s="5"/>
      <c r="M53" s="5"/>
      <c r="N53" s="5"/>
      <c r="O53" s="5"/>
      <c r="P53" s="5"/>
      <c r="Q53" s="5"/>
    </row>
    <row r="54" spans="2:18" x14ac:dyDescent="0.25">
      <c r="Q54" s="5">
        <f>Q44+Q51</f>
        <v>53891686</v>
      </c>
    </row>
    <row r="55" spans="2:18" x14ac:dyDescent="0.25">
      <c r="Q55" s="5"/>
    </row>
  </sheetData>
  <sheetProtection algorithmName="SHA-512" hashValue="zUwQMwxO8tx+Wbr5F46CDWvpiEK2UYY3ASiEIdU70S1/9E4peENoJ3xtgM7MpiRqFnHTU3Z1JZhWkuTla/ycAw==" saltValue="OqCi0tYu1Sy+gNz+jMmcyQ==" spinCount="100000" sheet="1" objects="1" scenarios="1"/>
  <mergeCells count="4">
    <mergeCell ref="B4:Q4"/>
    <mergeCell ref="B6:Q6"/>
    <mergeCell ref="B45:Q45"/>
    <mergeCell ref="B52:Q5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92D050"/>
    <pageSetUpPr fitToPage="1"/>
  </sheetPr>
  <dimension ref="B1:Z55"/>
  <sheetViews>
    <sheetView showGridLines="0" topLeftCell="H31" zoomScale="80" zoomScaleNormal="80" workbookViewId="0">
      <selection activeCell="O50" sqref="O50"/>
    </sheetView>
  </sheetViews>
  <sheetFormatPr defaultColWidth="12" defaultRowHeight="21" customHeight="1" x14ac:dyDescent="0.25"/>
  <cols>
    <col min="1" max="1" width="20.33203125" style="4" customWidth="1"/>
    <col min="2" max="2" width="47.6640625" style="4" bestFit="1" customWidth="1"/>
    <col min="3" max="17" width="22.6640625" style="4" customWidth="1"/>
    <col min="18" max="19" width="16.6640625" style="4" bestFit="1" customWidth="1"/>
    <col min="20" max="16384" width="12" style="4"/>
  </cols>
  <sheetData>
    <row r="1" spans="2:20" ht="24.75" customHeight="1" x14ac:dyDescent="0.25"/>
    <row r="2" spans="2:20" ht="13.8" x14ac:dyDescent="0.25"/>
    <row r="3" spans="2:20" ht="24.75" customHeight="1" x14ac:dyDescent="0.25">
      <c r="B3" s="288" t="s">
        <v>309</v>
      </c>
      <c r="C3" s="288"/>
      <c r="D3" s="288"/>
      <c r="E3" s="288"/>
      <c r="F3" s="288"/>
      <c r="G3" s="288"/>
      <c r="H3" s="288"/>
      <c r="I3" s="288"/>
      <c r="J3" s="288"/>
      <c r="K3" s="288"/>
      <c r="L3" s="288"/>
      <c r="M3" s="288"/>
      <c r="N3" s="288"/>
      <c r="O3" s="288"/>
      <c r="P3" s="288"/>
      <c r="Q3" s="288"/>
      <c r="R3" s="142"/>
    </row>
    <row r="4" spans="2:20" ht="27.6" x14ac:dyDescent="0.25">
      <c r="B4" s="64" t="s">
        <v>0</v>
      </c>
      <c r="C4" s="66" t="s">
        <v>221</v>
      </c>
      <c r="D4" s="66" t="s">
        <v>222</v>
      </c>
      <c r="E4" s="66" t="s">
        <v>223</v>
      </c>
      <c r="F4" s="66" t="s">
        <v>224</v>
      </c>
      <c r="G4" s="66" t="s">
        <v>225</v>
      </c>
      <c r="H4" s="66" t="s">
        <v>226</v>
      </c>
      <c r="I4" s="66" t="s">
        <v>227</v>
      </c>
      <c r="J4" s="66" t="s">
        <v>226</v>
      </c>
      <c r="K4" s="66" t="s">
        <v>228</v>
      </c>
      <c r="L4" s="66" t="s">
        <v>229</v>
      </c>
      <c r="M4" s="66" t="s">
        <v>74</v>
      </c>
      <c r="N4" s="66" t="s">
        <v>75</v>
      </c>
      <c r="O4" s="66" t="s">
        <v>230</v>
      </c>
      <c r="P4" s="66" t="s">
        <v>2</v>
      </c>
      <c r="Q4" s="66" t="s">
        <v>231</v>
      </c>
      <c r="R4" s="152"/>
    </row>
    <row r="5" spans="2:20" ht="28.5" customHeight="1" x14ac:dyDescent="0.25">
      <c r="B5" s="290" t="s">
        <v>16</v>
      </c>
      <c r="C5" s="290"/>
      <c r="D5" s="290"/>
      <c r="E5" s="290"/>
      <c r="F5" s="290"/>
      <c r="G5" s="290"/>
      <c r="H5" s="290"/>
      <c r="I5" s="290"/>
      <c r="J5" s="290"/>
      <c r="K5" s="290"/>
      <c r="L5" s="290"/>
      <c r="M5" s="290"/>
      <c r="N5" s="290"/>
      <c r="O5" s="290"/>
      <c r="P5" s="290"/>
      <c r="Q5" s="290"/>
      <c r="R5" s="152"/>
    </row>
    <row r="6" spans="2:20" ht="28.5" customHeight="1" x14ac:dyDescent="0.25">
      <c r="B6" s="137" t="s">
        <v>17</v>
      </c>
      <c r="C6" s="69">
        <v>3206461</v>
      </c>
      <c r="D6" s="69">
        <v>0</v>
      </c>
      <c r="E6" s="69">
        <v>1822990</v>
      </c>
      <c r="F6" s="69">
        <v>1383471</v>
      </c>
      <c r="G6" s="69">
        <v>1708428</v>
      </c>
      <c r="H6" s="69">
        <v>0</v>
      </c>
      <c r="I6" s="69">
        <v>1557072</v>
      </c>
      <c r="J6" s="69">
        <v>0</v>
      </c>
      <c r="K6" s="69">
        <v>1534827</v>
      </c>
      <c r="L6" s="69">
        <v>579386</v>
      </c>
      <c r="M6" s="69">
        <v>-243437</v>
      </c>
      <c r="N6" s="69">
        <v>512787</v>
      </c>
      <c r="O6" s="69">
        <v>686091</v>
      </c>
      <c r="P6" s="69">
        <v>119129</v>
      </c>
      <c r="Q6" s="141">
        <v>805219</v>
      </c>
      <c r="R6" s="153"/>
      <c r="S6" s="153"/>
      <c r="T6" s="5"/>
    </row>
    <row r="7" spans="2:20" ht="28.5" customHeight="1" x14ac:dyDescent="0.25">
      <c r="B7" s="137" t="s">
        <v>18</v>
      </c>
      <c r="C7" s="69">
        <v>865369</v>
      </c>
      <c r="D7" s="69">
        <v>0</v>
      </c>
      <c r="E7" s="69">
        <v>104279</v>
      </c>
      <c r="F7" s="69">
        <v>761090</v>
      </c>
      <c r="G7" s="69">
        <v>544621</v>
      </c>
      <c r="H7" s="69">
        <v>0</v>
      </c>
      <c r="I7" s="69">
        <v>514040</v>
      </c>
      <c r="J7" s="69">
        <v>0</v>
      </c>
      <c r="K7" s="69">
        <v>791670</v>
      </c>
      <c r="L7" s="69">
        <v>477345</v>
      </c>
      <c r="M7" s="69">
        <v>33740</v>
      </c>
      <c r="N7" s="69">
        <v>416699</v>
      </c>
      <c r="O7" s="69">
        <v>-136114</v>
      </c>
      <c r="P7" s="69">
        <v>38630</v>
      </c>
      <c r="Q7" s="141">
        <v>-97484</v>
      </c>
      <c r="R7" s="153"/>
      <c r="S7" s="153"/>
      <c r="T7" s="5"/>
    </row>
    <row r="8" spans="2:20" ht="28.5" customHeight="1" x14ac:dyDescent="0.25">
      <c r="B8" s="137" t="s">
        <v>19</v>
      </c>
      <c r="C8" s="69">
        <v>2262177</v>
      </c>
      <c r="D8" s="69">
        <v>42636</v>
      </c>
      <c r="E8" s="69">
        <v>1759734</v>
      </c>
      <c r="F8" s="69">
        <v>545079</v>
      </c>
      <c r="G8" s="69">
        <v>300424</v>
      </c>
      <c r="H8" s="69">
        <v>0</v>
      </c>
      <c r="I8" s="69">
        <v>423822</v>
      </c>
      <c r="J8" s="69">
        <v>0</v>
      </c>
      <c r="K8" s="69">
        <v>421681</v>
      </c>
      <c r="L8" s="69">
        <v>213414</v>
      </c>
      <c r="M8" s="69">
        <v>-264825</v>
      </c>
      <c r="N8" s="69">
        <v>371339</v>
      </c>
      <c r="O8" s="69">
        <v>101752</v>
      </c>
      <c r="P8" s="69">
        <v>0</v>
      </c>
      <c r="Q8" s="141">
        <v>101752</v>
      </c>
      <c r="R8" s="153"/>
      <c r="S8" s="153"/>
      <c r="T8" s="5"/>
    </row>
    <row r="9" spans="2:20" ht="28.5" customHeight="1" x14ac:dyDescent="0.25">
      <c r="B9" s="137" t="s">
        <v>145</v>
      </c>
      <c r="C9" s="69">
        <v>520055</v>
      </c>
      <c r="D9" s="69">
        <v>0</v>
      </c>
      <c r="E9" s="69">
        <v>264050</v>
      </c>
      <c r="F9" s="69">
        <v>256005</v>
      </c>
      <c r="G9" s="69">
        <v>115285</v>
      </c>
      <c r="H9" s="69">
        <v>0</v>
      </c>
      <c r="I9" s="69">
        <v>223693</v>
      </c>
      <c r="J9" s="69">
        <v>0</v>
      </c>
      <c r="K9" s="69">
        <v>147597</v>
      </c>
      <c r="L9" s="69">
        <v>117740</v>
      </c>
      <c r="M9" s="69">
        <v>22146</v>
      </c>
      <c r="N9" s="69">
        <v>142809</v>
      </c>
      <c r="O9" s="69">
        <v>-135098</v>
      </c>
      <c r="P9" s="69">
        <v>25401</v>
      </c>
      <c r="Q9" s="141">
        <v>-109696</v>
      </c>
      <c r="R9" s="153"/>
      <c r="S9" s="153"/>
      <c r="T9" s="5"/>
    </row>
    <row r="10" spans="2:20" ht="28.5" customHeight="1" x14ac:dyDescent="0.25">
      <c r="B10" s="137" t="s">
        <v>20</v>
      </c>
      <c r="C10" s="69">
        <v>5327086</v>
      </c>
      <c r="D10" s="69">
        <v>59003</v>
      </c>
      <c r="E10" s="69">
        <v>1579840</v>
      </c>
      <c r="F10" s="69">
        <v>3806249</v>
      </c>
      <c r="G10" s="69">
        <v>2480032</v>
      </c>
      <c r="H10" s="69">
        <v>54795</v>
      </c>
      <c r="I10" s="69">
        <v>2979264</v>
      </c>
      <c r="J10" s="69">
        <v>0</v>
      </c>
      <c r="K10" s="69">
        <v>3361812</v>
      </c>
      <c r="L10" s="69">
        <v>2327290</v>
      </c>
      <c r="M10" s="69">
        <v>243474</v>
      </c>
      <c r="N10" s="69">
        <v>849273</v>
      </c>
      <c r="O10" s="69">
        <v>-58225</v>
      </c>
      <c r="P10" s="69">
        <v>0</v>
      </c>
      <c r="Q10" s="141">
        <v>-58225</v>
      </c>
      <c r="R10" s="153"/>
      <c r="S10" s="153"/>
      <c r="T10" s="5"/>
    </row>
    <row r="11" spans="2:20" ht="28.5" customHeight="1" x14ac:dyDescent="0.25">
      <c r="B11" s="137" t="s">
        <v>139</v>
      </c>
      <c r="C11" s="69">
        <v>4666155</v>
      </c>
      <c r="D11" s="69">
        <v>0</v>
      </c>
      <c r="E11" s="69">
        <v>817810</v>
      </c>
      <c r="F11" s="69">
        <v>3848344</v>
      </c>
      <c r="G11" s="69">
        <v>2207159</v>
      </c>
      <c r="H11" s="69">
        <v>77413</v>
      </c>
      <c r="I11" s="69">
        <v>3021289</v>
      </c>
      <c r="J11" s="69">
        <v>63001</v>
      </c>
      <c r="K11" s="69">
        <v>3048626</v>
      </c>
      <c r="L11" s="69">
        <v>1927919</v>
      </c>
      <c r="M11" s="69">
        <v>299761</v>
      </c>
      <c r="N11" s="69">
        <v>1217564</v>
      </c>
      <c r="O11" s="69">
        <v>-396618</v>
      </c>
      <c r="P11" s="69">
        <v>488867</v>
      </c>
      <c r="Q11" s="141">
        <v>92249</v>
      </c>
      <c r="R11" s="153"/>
      <c r="S11" s="153"/>
      <c r="T11" s="5"/>
    </row>
    <row r="12" spans="2:20" ht="28.5" customHeight="1" x14ac:dyDescent="0.25">
      <c r="B12" s="137" t="s">
        <v>21</v>
      </c>
      <c r="C12" s="69">
        <v>5965459</v>
      </c>
      <c r="D12" s="69">
        <v>65922</v>
      </c>
      <c r="E12" s="69">
        <v>718028</v>
      </c>
      <c r="F12" s="69">
        <v>5313353</v>
      </c>
      <c r="G12" s="69">
        <v>3526159</v>
      </c>
      <c r="H12" s="69">
        <v>0</v>
      </c>
      <c r="I12" s="69">
        <v>4306688</v>
      </c>
      <c r="J12" s="69">
        <v>0</v>
      </c>
      <c r="K12" s="69">
        <v>4532824</v>
      </c>
      <c r="L12" s="69">
        <v>3046685</v>
      </c>
      <c r="M12" s="69">
        <v>494677</v>
      </c>
      <c r="N12" s="69">
        <v>1069823</v>
      </c>
      <c r="O12" s="69">
        <v>-78361</v>
      </c>
      <c r="P12" s="69">
        <v>405198</v>
      </c>
      <c r="Q12" s="141">
        <v>326838</v>
      </c>
      <c r="R12" s="153"/>
      <c r="S12" s="153"/>
      <c r="T12" s="5"/>
    </row>
    <row r="13" spans="2:20" ht="28.5" customHeight="1" x14ac:dyDescent="0.25">
      <c r="B13" s="137" t="s">
        <v>22</v>
      </c>
      <c r="C13" s="69">
        <v>196389</v>
      </c>
      <c r="D13" s="69">
        <v>59141</v>
      </c>
      <c r="E13" s="69">
        <v>23143</v>
      </c>
      <c r="F13" s="69">
        <v>232387</v>
      </c>
      <c r="G13" s="69">
        <v>114641</v>
      </c>
      <c r="H13" s="69">
        <v>0</v>
      </c>
      <c r="I13" s="69">
        <v>147236</v>
      </c>
      <c r="J13" s="69">
        <v>0</v>
      </c>
      <c r="K13" s="69">
        <v>199791</v>
      </c>
      <c r="L13" s="69">
        <v>96296</v>
      </c>
      <c r="M13" s="69">
        <v>34158</v>
      </c>
      <c r="N13" s="69">
        <v>69800</v>
      </c>
      <c r="O13" s="69">
        <v>-463</v>
      </c>
      <c r="P13" s="69">
        <v>5506</v>
      </c>
      <c r="Q13" s="141">
        <v>5043</v>
      </c>
      <c r="R13" s="153"/>
      <c r="S13" s="153"/>
      <c r="T13" s="5"/>
    </row>
    <row r="14" spans="2:20" ht="28.5" customHeight="1" x14ac:dyDescent="0.25">
      <c r="B14" s="137" t="s">
        <v>23</v>
      </c>
      <c r="C14" s="69">
        <v>1571039</v>
      </c>
      <c r="D14" s="69">
        <v>0</v>
      </c>
      <c r="E14" s="69">
        <v>51000</v>
      </c>
      <c r="F14" s="69">
        <v>1520039</v>
      </c>
      <c r="G14" s="69">
        <v>591651</v>
      </c>
      <c r="H14" s="69">
        <v>0</v>
      </c>
      <c r="I14" s="69">
        <v>560578</v>
      </c>
      <c r="J14" s="69">
        <v>0</v>
      </c>
      <c r="K14" s="69">
        <v>1551112</v>
      </c>
      <c r="L14" s="69">
        <v>983565</v>
      </c>
      <c r="M14" s="69">
        <v>160498</v>
      </c>
      <c r="N14" s="69">
        <v>433172</v>
      </c>
      <c r="O14" s="69">
        <v>-26122</v>
      </c>
      <c r="P14" s="69">
        <v>0</v>
      </c>
      <c r="Q14" s="141">
        <v>-26122</v>
      </c>
      <c r="R14" s="153"/>
      <c r="S14" s="153"/>
      <c r="T14" s="5"/>
    </row>
    <row r="15" spans="2:20" ht="28.5" customHeight="1" x14ac:dyDescent="0.25">
      <c r="B15" s="137" t="s">
        <v>24</v>
      </c>
      <c r="C15" s="69">
        <v>1253233</v>
      </c>
      <c r="D15" s="69">
        <v>-821</v>
      </c>
      <c r="E15" s="69">
        <v>268249</v>
      </c>
      <c r="F15" s="69">
        <v>984163</v>
      </c>
      <c r="G15" s="69">
        <v>666914</v>
      </c>
      <c r="H15" s="69">
        <v>0</v>
      </c>
      <c r="I15" s="69">
        <v>775272</v>
      </c>
      <c r="J15" s="69">
        <v>0</v>
      </c>
      <c r="K15" s="69">
        <v>875804</v>
      </c>
      <c r="L15" s="69">
        <v>630764</v>
      </c>
      <c r="M15" s="69">
        <v>83982</v>
      </c>
      <c r="N15" s="69">
        <v>198094</v>
      </c>
      <c r="O15" s="69">
        <v>-37035</v>
      </c>
      <c r="P15" s="69">
        <v>0</v>
      </c>
      <c r="Q15" s="141">
        <v>-37035</v>
      </c>
      <c r="R15" s="153"/>
      <c r="S15" s="153"/>
      <c r="T15" s="5"/>
    </row>
    <row r="16" spans="2:20" ht="28.5" customHeight="1" x14ac:dyDescent="0.25">
      <c r="B16" s="137" t="s">
        <v>25</v>
      </c>
      <c r="C16" s="69">
        <v>2073880</v>
      </c>
      <c r="D16" s="69">
        <v>56813</v>
      </c>
      <c r="E16" s="69">
        <v>838277</v>
      </c>
      <c r="F16" s="69">
        <v>1292415</v>
      </c>
      <c r="G16" s="69">
        <v>785598</v>
      </c>
      <c r="H16" s="69">
        <v>53819</v>
      </c>
      <c r="I16" s="69">
        <v>920601</v>
      </c>
      <c r="J16" s="69">
        <v>43678</v>
      </c>
      <c r="K16" s="69">
        <v>1167553</v>
      </c>
      <c r="L16" s="69">
        <v>703076</v>
      </c>
      <c r="M16" s="69">
        <v>99042</v>
      </c>
      <c r="N16" s="69">
        <v>450938</v>
      </c>
      <c r="O16" s="69">
        <v>-85503</v>
      </c>
      <c r="P16" s="69">
        <v>0</v>
      </c>
      <c r="Q16" s="141">
        <v>-85503</v>
      </c>
      <c r="R16" s="153"/>
      <c r="S16" s="153"/>
      <c r="T16" s="5"/>
    </row>
    <row r="17" spans="2:20" ht="28.5" customHeight="1" x14ac:dyDescent="0.25">
      <c r="B17" s="137" t="s">
        <v>26</v>
      </c>
      <c r="C17" s="69">
        <v>3817756</v>
      </c>
      <c r="D17" s="69">
        <v>47040</v>
      </c>
      <c r="E17" s="69">
        <v>1869631</v>
      </c>
      <c r="F17" s="69">
        <v>1995165</v>
      </c>
      <c r="G17" s="69">
        <v>1242800</v>
      </c>
      <c r="H17" s="69">
        <v>0</v>
      </c>
      <c r="I17" s="69">
        <v>1655975</v>
      </c>
      <c r="J17" s="69">
        <v>0</v>
      </c>
      <c r="K17" s="69">
        <v>1581990</v>
      </c>
      <c r="L17" s="69">
        <v>976915</v>
      </c>
      <c r="M17" s="69">
        <v>-41479</v>
      </c>
      <c r="N17" s="69">
        <v>448337</v>
      </c>
      <c r="O17" s="69">
        <v>198217</v>
      </c>
      <c r="P17" s="69">
        <v>406301</v>
      </c>
      <c r="Q17" s="141">
        <v>604518</v>
      </c>
      <c r="R17" s="153"/>
      <c r="S17" s="153"/>
      <c r="T17" s="5"/>
    </row>
    <row r="18" spans="2:20" ht="28.5" customHeight="1" x14ac:dyDescent="0.25">
      <c r="B18" s="137" t="s">
        <v>27</v>
      </c>
      <c r="C18" s="69">
        <v>2334299</v>
      </c>
      <c r="D18" s="69">
        <v>25923</v>
      </c>
      <c r="E18" s="69">
        <v>253478</v>
      </c>
      <c r="F18" s="69">
        <v>2106745</v>
      </c>
      <c r="G18" s="69">
        <v>1786374</v>
      </c>
      <c r="H18" s="69">
        <v>0</v>
      </c>
      <c r="I18" s="69">
        <v>1893116</v>
      </c>
      <c r="J18" s="69">
        <v>0</v>
      </c>
      <c r="K18" s="69">
        <v>2000002</v>
      </c>
      <c r="L18" s="69">
        <v>1388145</v>
      </c>
      <c r="M18" s="69">
        <v>112784</v>
      </c>
      <c r="N18" s="69">
        <v>393023</v>
      </c>
      <c r="O18" s="69">
        <v>106049</v>
      </c>
      <c r="P18" s="69">
        <v>116734</v>
      </c>
      <c r="Q18" s="141">
        <v>222783</v>
      </c>
      <c r="R18" s="153"/>
      <c r="S18" s="153"/>
      <c r="T18" s="5"/>
    </row>
    <row r="19" spans="2:20" ht="28.5" customHeight="1" x14ac:dyDescent="0.25">
      <c r="B19" s="137" t="s">
        <v>28</v>
      </c>
      <c r="C19" s="69">
        <v>2915920</v>
      </c>
      <c r="D19" s="69">
        <v>35818</v>
      </c>
      <c r="E19" s="69">
        <v>1010101</v>
      </c>
      <c r="F19" s="69">
        <v>1941637</v>
      </c>
      <c r="G19" s="69">
        <v>1305962</v>
      </c>
      <c r="H19" s="69">
        <v>0</v>
      </c>
      <c r="I19" s="69">
        <v>1607161</v>
      </c>
      <c r="J19" s="69">
        <v>0</v>
      </c>
      <c r="K19" s="69">
        <v>1640439</v>
      </c>
      <c r="L19" s="69">
        <v>778477</v>
      </c>
      <c r="M19" s="69">
        <v>65319</v>
      </c>
      <c r="N19" s="69">
        <v>740093</v>
      </c>
      <c r="O19" s="69">
        <v>56550</v>
      </c>
      <c r="P19" s="69">
        <v>282869</v>
      </c>
      <c r="Q19" s="141">
        <v>339418</v>
      </c>
      <c r="R19" s="153"/>
      <c r="S19" s="153"/>
      <c r="T19" s="5"/>
    </row>
    <row r="20" spans="2:20" ht="28.5" customHeight="1" x14ac:dyDescent="0.25">
      <c r="B20" s="137" t="s">
        <v>29</v>
      </c>
      <c r="C20" s="69">
        <v>3227504</v>
      </c>
      <c r="D20" s="69">
        <v>28057</v>
      </c>
      <c r="E20" s="69">
        <v>1437378</v>
      </c>
      <c r="F20" s="69">
        <v>1818184</v>
      </c>
      <c r="G20" s="69">
        <v>1027437</v>
      </c>
      <c r="H20" s="69">
        <v>0</v>
      </c>
      <c r="I20" s="69">
        <v>1350840</v>
      </c>
      <c r="J20" s="69">
        <v>0</v>
      </c>
      <c r="K20" s="69">
        <v>1494780</v>
      </c>
      <c r="L20" s="69">
        <v>797168</v>
      </c>
      <c r="M20" s="69">
        <v>104846</v>
      </c>
      <c r="N20" s="69">
        <v>546738</v>
      </c>
      <c r="O20" s="69">
        <v>46027</v>
      </c>
      <c r="P20" s="69">
        <v>0</v>
      </c>
      <c r="Q20" s="141">
        <v>46027</v>
      </c>
      <c r="R20" s="153"/>
      <c r="S20" s="153"/>
      <c r="T20" s="5"/>
    </row>
    <row r="21" spans="2:20" ht="28.5" customHeight="1" x14ac:dyDescent="0.25">
      <c r="B21" s="137" t="s">
        <v>30</v>
      </c>
      <c r="C21" s="69">
        <v>675279</v>
      </c>
      <c r="D21" s="69">
        <v>7568</v>
      </c>
      <c r="E21" s="69">
        <v>88463</v>
      </c>
      <c r="F21" s="69">
        <v>594385</v>
      </c>
      <c r="G21" s="69">
        <v>431995</v>
      </c>
      <c r="H21" s="69">
        <v>0</v>
      </c>
      <c r="I21" s="69">
        <v>487632</v>
      </c>
      <c r="J21" s="69">
        <v>0</v>
      </c>
      <c r="K21" s="69">
        <v>538748</v>
      </c>
      <c r="L21" s="69">
        <v>322417</v>
      </c>
      <c r="M21" s="69">
        <v>50739</v>
      </c>
      <c r="N21" s="69">
        <v>157324</v>
      </c>
      <c r="O21" s="69">
        <v>8268</v>
      </c>
      <c r="P21" s="69">
        <v>9167</v>
      </c>
      <c r="Q21" s="141">
        <v>17435</v>
      </c>
      <c r="R21" s="153"/>
      <c r="S21" s="153"/>
      <c r="T21" s="5"/>
    </row>
    <row r="22" spans="2:20" ht="28.5" customHeight="1" x14ac:dyDescent="0.25">
      <c r="B22" s="137" t="s">
        <v>31</v>
      </c>
      <c r="C22" s="69">
        <v>0</v>
      </c>
      <c r="D22" s="69">
        <v>0</v>
      </c>
      <c r="E22" s="69">
        <v>0</v>
      </c>
      <c r="F22" s="69">
        <v>0</v>
      </c>
      <c r="G22" s="69">
        <v>0</v>
      </c>
      <c r="H22" s="69">
        <v>0</v>
      </c>
      <c r="I22" s="69">
        <v>0</v>
      </c>
      <c r="J22" s="69">
        <v>0</v>
      </c>
      <c r="K22" s="69">
        <v>0</v>
      </c>
      <c r="L22" s="69">
        <v>0</v>
      </c>
      <c r="M22" s="69">
        <v>0</v>
      </c>
      <c r="N22" s="69">
        <v>0</v>
      </c>
      <c r="O22" s="69">
        <v>0</v>
      </c>
      <c r="P22" s="69">
        <v>0</v>
      </c>
      <c r="Q22" s="141">
        <v>0</v>
      </c>
      <c r="R22" s="153"/>
      <c r="S22" s="153"/>
      <c r="T22" s="5"/>
    </row>
    <row r="23" spans="2:20" ht="28.5" customHeight="1" x14ac:dyDescent="0.25">
      <c r="B23" s="137" t="s">
        <v>32</v>
      </c>
      <c r="C23" s="69">
        <v>7045644</v>
      </c>
      <c r="D23" s="69">
        <v>79833</v>
      </c>
      <c r="E23" s="69">
        <v>2176555</v>
      </c>
      <c r="F23" s="69">
        <v>4948921</v>
      </c>
      <c r="G23" s="69">
        <v>2909123</v>
      </c>
      <c r="H23" s="69">
        <v>0</v>
      </c>
      <c r="I23" s="69">
        <v>4014316</v>
      </c>
      <c r="J23" s="69">
        <v>0</v>
      </c>
      <c r="K23" s="69">
        <v>3843729</v>
      </c>
      <c r="L23" s="69">
        <v>2668959</v>
      </c>
      <c r="M23" s="69">
        <v>211462</v>
      </c>
      <c r="N23" s="69">
        <v>912101</v>
      </c>
      <c r="O23" s="69">
        <v>51207</v>
      </c>
      <c r="P23" s="69">
        <v>406233</v>
      </c>
      <c r="Q23" s="141">
        <v>457439</v>
      </c>
      <c r="R23" s="153"/>
      <c r="S23" s="153"/>
      <c r="T23" s="5"/>
    </row>
    <row r="24" spans="2:20" ht="28.5" customHeight="1" x14ac:dyDescent="0.25">
      <c r="B24" s="137" t="s">
        <v>33</v>
      </c>
      <c r="C24" s="69">
        <v>1786626</v>
      </c>
      <c r="D24" s="69">
        <v>25947</v>
      </c>
      <c r="E24" s="69">
        <v>613694</v>
      </c>
      <c r="F24" s="69">
        <v>1198879</v>
      </c>
      <c r="G24" s="69">
        <v>661831</v>
      </c>
      <c r="H24" s="69">
        <v>0</v>
      </c>
      <c r="I24" s="69">
        <v>946674</v>
      </c>
      <c r="J24" s="69">
        <v>0</v>
      </c>
      <c r="K24" s="69">
        <v>914037</v>
      </c>
      <c r="L24" s="69">
        <v>678257</v>
      </c>
      <c r="M24" s="69">
        <v>63150</v>
      </c>
      <c r="N24" s="69">
        <v>373879</v>
      </c>
      <c r="O24" s="69">
        <v>-201249</v>
      </c>
      <c r="P24" s="69">
        <v>215937</v>
      </c>
      <c r="Q24" s="141">
        <v>14688</v>
      </c>
      <c r="R24" s="153"/>
      <c r="S24" s="153"/>
      <c r="T24" s="5"/>
    </row>
    <row r="25" spans="2:20" ht="28.5" customHeight="1" x14ac:dyDescent="0.25">
      <c r="B25" s="137" t="s">
        <v>34</v>
      </c>
      <c r="C25" s="69">
        <v>733390</v>
      </c>
      <c r="D25" s="69">
        <v>3089</v>
      </c>
      <c r="E25" s="69">
        <v>159216</v>
      </c>
      <c r="F25" s="69">
        <v>577263</v>
      </c>
      <c r="G25" s="69">
        <v>430359</v>
      </c>
      <c r="H25" s="69">
        <v>0</v>
      </c>
      <c r="I25" s="69">
        <v>440063</v>
      </c>
      <c r="J25" s="69">
        <v>0</v>
      </c>
      <c r="K25" s="69">
        <v>567559</v>
      </c>
      <c r="L25" s="69">
        <v>355453</v>
      </c>
      <c r="M25" s="69">
        <v>48279</v>
      </c>
      <c r="N25" s="69">
        <v>270681</v>
      </c>
      <c r="O25" s="69">
        <v>-106854</v>
      </c>
      <c r="P25" s="69">
        <v>0</v>
      </c>
      <c r="Q25" s="141">
        <v>-106854</v>
      </c>
      <c r="R25" s="153"/>
      <c r="S25" s="153"/>
      <c r="T25" s="5"/>
    </row>
    <row r="26" spans="2:20" ht="28.5" customHeight="1" x14ac:dyDescent="0.25">
      <c r="B26" s="137" t="s">
        <v>35</v>
      </c>
      <c r="C26" s="69">
        <v>2112673</v>
      </c>
      <c r="D26" s="69">
        <v>5342</v>
      </c>
      <c r="E26" s="69">
        <v>109465</v>
      </c>
      <c r="F26" s="69">
        <v>2008550</v>
      </c>
      <c r="G26" s="69">
        <v>1939328</v>
      </c>
      <c r="H26" s="69">
        <v>0</v>
      </c>
      <c r="I26" s="69">
        <v>1821653</v>
      </c>
      <c r="J26" s="69">
        <v>0</v>
      </c>
      <c r="K26" s="69">
        <v>2126225</v>
      </c>
      <c r="L26" s="69">
        <v>1835087</v>
      </c>
      <c r="M26" s="69">
        <v>178760</v>
      </c>
      <c r="N26" s="69">
        <v>354433</v>
      </c>
      <c r="O26" s="69">
        <v>-242055</v>
      </c>
      <c r="P26" s="69">
        <v>85907</v>
      </c>
      <c r="Q26" s="141">
        <v>-156148</v>
      </c>
      <c r="R26" s="153"/>
      <c r="S26" s="153"/>
      <c r="T26" s="5"/>
    </row>
    <row r="27" spans="2:20" ht="28.5" customHeight="1" x14ac:dyDescent="0.25">
      <c r="B27" s="137" t="s">
        <v>36</v>
      </c>
      <c r="C27" s="69">
        <v>1555485</v>
      </c>
      <c r="D27" s="69">
        <v>76825</v>
      </c>
      <c r="E27" s="69">
        <v>669748</v>
      </c>
      <c r="F27" s="69">
        <v>962563</v>
      </c>
      <c r="G27" s="69">
        <v>635705</v>
      </c>
      <c r="H27" s="69">
        <v>1646</v>
      </c>
      <c r="I27" s="69">
        <v>781410</v>
      </c>
      <c r="J27" s="69">
        <v>0</v>
      </c>
      <c r="K27" s="69">
        <v>818504</v>
      </c>
      <c r="L27" s="69">
        <v>384214</v>
      </c>
      <c r="M27" s="69">
        <v>43678</v>
      </c>
      <c r="N27" s="69">
        <v>222175</v>
      </c>
      <c r="O27" s="69">
        <v>168436</v>
      </c>
      <c r="P27" s="69">
        <v>0</v>
      </c>
      <c r="Q27" s="141">
        <v>168436</v>
      </c>
      <c r="R27" s="153"/>
      <c r="S27" s="153"/>
      <c r="T27" s="5"/>
    </row>
    <row r="28" spans="2:20" ht="28.5" customHeight="1" x14ac:dyDescent="0.25">
      <c r="B28" s="137" t="s">
        <v>199</v>
      </c>
      <c r="C28" s="69">
        <v>505108</v>
      </c>
      <c r="D28" s="69">
        <v>237</v>
      </c>
      <c r="E28" s="69">
        <v>69532</v>
      </c>
      <c r="F28" s="69">
        <v>435813</v>
      </c>
      <c r="G28" s="69">
        <v>345863</v>
      </c>
      <c r="H28" s="69">
        <v>48612</v>
      </c>
      <c r="I28" s="69">
        <v>364982</v>
      </c>
      <c r="J28" s="69">
        <v>44218</v>
      </c>
      <c r="K28" s="69">
        <v>421088</v>
      </c>
      <c r="L28" s="69">
        <v>242012</v>
      </c>
      <c r="M28" s="69">
        <v>38955</v>
      </c>
      <c r="N28" s="69">
        <v>206647</v>
      </c>
      <c r="O28" s="69">
        <v>-66526</v>
      </c>
      <c r="P28" s="69">
        <v>0</v>
      </c>
      <c r="Q28" s="141">
        <v>-66526</v>
      </c>
      <c r="R28" s="153"/>
      <c r="S28" s="153"/>
      <c r="T28" s="5"/>
    </row>
    <row r="29" spans="2:20" ht="28.5" customHeight="1" x14ac:dyDescent="0.25">
      <c r="B29" s="137" t="s">
        <v>200</v>
      </c>
      <c r="C29" s="69">
        <v>360122</v>
      </c>
      <c r="D29" s="69">
        <v>43272</v>
      </c>
      <c r="E29" s="69">
        <v>168220</v>
      </c>
      <c r="F29" s="69">
        <v>235174</v>
      </c>
      <c r="G29" s="69">
        <v>196786</v>
      </c>
      <c r="H29" s="69">
        <v>0</v>
      </c>
      <c r="I29" s="69">
        <v>198870</v>
      </c>
      <c r="J29" s="69">
        <v>0</v>
      </c>
      <c r="K29" s="69">
        <v>233090</v>
      </c>
      <c r="L29" s="69">
        <v>113065</v>
      </c>
      <c r="M29" s="69">
        <v>20410</v>
      </c>
      <c r="N29" s="69">
        <v>140323</v>
      </c>
      <c r="O29" s="69">
        <v>-40708</v>
      </c>
      <c r="P29" s="69">
        <v>36312</v>
      </c>
      <c r="Q29" s="141">
        <v>-4395</v>
      </c>
      <c r="R29" s="153"/>
      <c r="S29" s="153"/>
      <c r="T29" s="5"/>
    </row>
    <row r="30" spans="2:20" ht="28.5" customHeight="1" x14ac:dyDescent="0.25">
      <c r="B30" s="137" t="s">
        <v>37</v>
      </c>
      <c r="C30" s="69">
        <v>1690701</v>
      </c>
      <c r="D30" s="69">
        <v>0</v>
      </c>
      <c r="E30" s="69">
        <v>399899</v>
      </c>
      <c r="F30" s="69">
        <v>1290802</v>
      </c>
      <c r="G30" s="69">
        <v>727140</v>
      </c>
      <c r="H30" s="69">
        <v>0</v>
      </c>
      <c r="I30" s="69">
        <v>966262</v>
      </c>
      <c r="J30" s="69">
        <v>0</v>
      </c>
      <c r="K30" s="69">
        <v>1051681</v>
      </c>
      <c r="L30" s="69">
        <v>916061</v>
      </c>
      <c r="M30" s="69">
        <v>95019</v>
      </c>
      <c r="N30" s="69">
        <v>284783</v>
      </c>
      <c r="O30" s="69">
        <v>-244181</v>
      </c>
      <c r="P30" s="69">
        <v>109010</v>
      </c>
      <c r="Q30" s="141">
        <v>-135172</v>
      </c>
      <c r="R30" s="153"/>
      <c r="S30" s="153"/>
      <c r="T30" s="5"/>
    </row>
    <row r="31" spans="2:20" ht="28.5" customHeight="1" x14ac:dyDescent="0.25">
      <c r="B31" s="137" t="s">
        <v>141</v>
      </c>
      <c r="C31" s="69">
        <v>882747</v>
      </c>
      <c r="D31" s="69">
        <v>0</v>
      </c>
      <c r="E31" s="69">
        <v>255641</v>
      </c>
      <c r="F31" s="69">
        <v>627106</v>
      </c>
      <c r="G31" s="69">
        <v>408583</v>
      </c>
      <c r="H31" s="69">
        <v>0</v>
      </c>
      <c r="I31" s="69">
        <v>568503</v>
      </c>
      <c r="J31" s="69">
        <v>0</v>
      </c>
      <c r="K31" s="69">
        <v>467186</v>
      </c>
      <c r="L31" s="69">
        <v>338274</v>
      </c>
      <c r="M31" s="69">
        <v>68964</v>
      </c>
      <c r="N31" s="69">
        <v>264500</v>
      </c>
      <c r="O31" s="69">
        <v>-204552</v>
      </c>
      <c r="P31" s="69">
        <v>50573</v>
      </c>
      <c r="Q31" s="141">
        <v>-153979</v>
      </c>
      <c r="R31" s="153"/>
      <c r="S31" s="153"/>
      <c r="T31" s="5"/>
    </row>
    <row r="32" spans="2:20" ht="28.5" customHeight="1" x14ac:dyDescent="0.25">
      <c r="B32" s="137" t="s">
        <v>218</v>
      </c>
      <c r="C32" s="69">
        <v>406410</v>
      </c>
      <c r="D32" s="69">
        <v>3732</v>
      </c>
      <c r="E32" s="69">
        <v>85748</v>
      </c>
      <c r="F32" s="69">
        <v>324394</v>
      </c>
      <c r="G32" s="69">
        <v>232320</v>
      </c>
      <c r="H32" s="69">
        <v>0</v>
      </c>
      <c r="I32" s="69">
        <v>280924</v>
      </c>
      <c r="J32" s="69">
        <v>0</v>
      </c>
      <c r="K32" s="69">
        <v>275791</v>
      </c>
      <c r="L32" s="69">
        <v>185279</v>
      </c>
      <c r="M32" s="69">
        <v>23489</v>
      </c>
      <c r="N32" s="69">
        <v>117136</v>
      </c>
      <c r="O32" s="69">
        <v>-50113</v>
      </c>
      <c r="P32" s="69">
        <v>0</v>
      </c>
      <c r="Q32" s="141">
        <v>-50113</v>
      </c>
      <c r="R32" s="153"/>
      <c r="S32" s="153"/>
      <c r="T32" s="5"/>
    </row>
    <row r="33" spans="2:20" ht="28.5" customHeight="1" x14ac:dyDescent="0.25">
      <c r="B33" s="137" t="s">
        <v>142</v>
      </c>
      <c r="C33" s="69">
        <v>2868940</v>
      </c>
      <c r="D33" s="69">
        <v>0</v>
      </c>
      <c r="E33" s="69">
        <v>1685293</v>
      </c>
      <c r="F33" s="69">
        <v>1183647</v>
      </c>
      <c r="G33" s="69">
        <v>1315803</v>
      </c>
      <c r="H33" s="69">
        <v>92245</v>
      </c>
      <c r="I33" s="69">
        <v>1211906</v>
      </c>
      <c r="J33" s="69">
        <v>92089</v>
      </c>
      <c r="K33" s="69">
        <v>1287700</v>
      </c>
      <c r="L33" s="69">
        <v>880614</v>
      </c>
      <c r="M33" s="69">
        <v>29338</v>
      </c>
      <c r="N33" s="69">
        <v>608171</v>
      </c>
      <c r="O33" s="69">
        <v>-230424</v>
      </c>
      <c r="P33" s="69">
        <v>35412</v>
      </c>
      <c r="Q33" s="141">
        <v>-195012</v>
      </c>
      <c r="R33" s="153"/>
      <c r="S33" s="153"/>
      <c r="T33" s="5"/>
    </row>
    <row r="34" spans="2:20" ht="28.5" customHeight="1" x14ac:dyDescent="0.25">
      <c r="B34" s="137" t="s">
        <v>143</v>
      </c>
      <c r="C34" s="69">
        <v>1123644</v>
      </c>
      <c r="D34" s="69">
        <v>1995</v>
      </c>
      <c r="E34" s="69">
        <v>588263</v>
      </c>
      <c r="F34" s="69">
        <v>537377</v>
      </c>
      <c r="G34" s="69">
        <v>503749</v>
      </c>
      <c r="H34" s="69">
        <v>73358</v>
      </c>
      <c r="I34" s="69">
        <v>477577</v>
      </c>
      <c r="J34" s="69">
        <v>78593</v>
      </c>
      <c r="K34" s="69">
        <v>558313</v>
      </c>
      <c r="L34" s="69">
        <v>362497</v>
      </c>
      <c r="M34" s="69">
        <v>7136</v>
      </c>
      <c r="N34" s="69">
        <v>253710</v>
      </c>
      <c r="O34" s="69">
        <v>-65029</v>
      </c>
      <c r="P34" s="69">
        <v>68950</v>
      </c>
      <c r="Q34" s="141">
        <v>3920</v>
      </c>
      <c r="R34" s="153"/>
      <c r="S34" s="153"/>
      <c r="T34" s="5"/>
    </row>
    <row r="35" spans="2:20" ht="28.5" customHeight="1" x14ac:dyDescent="0.25">
      <c r="B35" s="137" t="s">
        <v>219</v>
      </c>
      <c r="C35" s="69">
        <v>1464887</v>
      </c>
      <c r="D35" s="69">
        <v>0</v>
      </c>
      <c r="E35" s="69">
        <v>482875</v>
      </c>
      <c r="F35" s="69">
        <v>982012</v>
      </c>
      <c r="G35" s="69">
        <v>660832</v>
      </c>
      <c r="H35" s="69">
        <v>0</v>
      </c>
      <c r="I35" s="69">
        <v>820671</v>
      </c>
      <c r="J35" s="69">
        <v>0</v>
      </c>
      <c r="K35" s="69">
        <v>822173</v>
      </c>
      <c r="L35" s="69">
        <v>487960</v>
      </c>
      <c r="M35" s="69">
        <v>59985</v>
      </c>
      <c r="N35" s="69">
        <v>333201</v>
      </c>
      <c r="O35" s="69">
        <v>-58973</v>
      </c>
      <c r="P35" s="69">
        <v>60254</v>
      </c>
      <c r="Q35" s="141">
        <v>1281</v>
      </c>
      <c r="R35" s="153"/>
      <c r="S35" s="153"/>
      <c r="T35" s="5"/>
    </row>
    <row r="36" spans="2:20" ht="28.5" customHeight="1" x14ac:dyDescent="0.25">
      <c r="B36" s="137" t="s">
        <v>38</v>
      </c>
      <c r="C36" s="69">
        <v>641579</v>
      </c>
      <c r="D36" s="69">
        <v>0</v>
      </c>
      <c r="E36" s="69">
        <v>210991</v>
      </c>
      <c r="F36" s="69">
        <v>430589</v>
      </c>
      <c r="G36" s="69">
        <v>517700</v>
      </c>
      <c r="H36" s="69">
        <v>0</v>
      </c>
      <c r="I36" s="69">
        <v>593220</v>
      </c>
      <c r="J36" s="69">
        <v>0</v>
      </c>
      <c r="K36" s="69">
        <v>355069</v>
      </c>
      <c r="L36" s="69">
        <v>176645</v>
      </c>
      <c r="M36" s="69">
        <v>30516</v>
      </c>
      <c r="N36" s="69">
        <v>180647</v>
      </c>
      <c r="O36" s="69">
        <v>-32739</v>
      </c>
      <c r="P36" s="69">
        <v>0</v>
      </c>
      <c r="Q36" s="141">
        <v>-32739</v>
      </c>
      <c r="R36" s="153"/>
      <c r="S36" s="153"/>
      <c r="T36" s="5"/>
    </row>
    <row r="37" spans="2:20" ht="28.5" customHeight="1" x14ac:dyDescent="0.25">
      <c r="B37" s="137" t="s">
        <v>39</v>
      </c>
      <c r="C37" s="69">
        <v>802843</v>
      </c>
      <c r="D37" s="69">
        <v>6182</v>
      </c>
      <c r="E37" s="69">
        <v>254501</v>
      </c>
      <c r="F37" s="69">
        <v>554524</v>
      </c>
      <c r="G37" s="69">
        <v>235509</v>
      </c>
      <c r="H37" s="69">
        <v>0</v>
      </c>
      <c r="I37" s="69">
        <v>374142</v>
      </c>
      <c r="J37" s="69">
        <v>0</v>
      </c>
      <c r="K37" s="69">
        <v>415891</v>
      </c>
      <c r="L37" s="69">
        <v>162407</v>
      </c>
      <c r="M37" s="69">
        <v>46405</v>
      </c>
      <c r="N37" s="69">
        <v>222670</v>
      </c>
      <c r="O37" s="69">
        <v>-15590</v>
      </c>
      <c r="P37" s="69">
        <v>0</v>
      </c>
      <c r="Q37" s="141">
        <v>-15590</v>
      </c>
      <c r="R37" s="153"/>
      <c r="S37" s="153"/>
      <c r="T37" s="5"/>
    </row>
    <row r="38" spans="2:20" ht="28.5" customHeight="1" x14ac:dyDescent="0.25">
      <c r="B38" s="137" t="s">
        <v>40</v>
      </c>
      <c r="C38" s="69">
        <v>703198</v>
      </c>
      <c r="D38" s="69">
        <v>0</v>
      </c>
      <c r="E38" s="69">
        <v>92248</v>
      </c>
      <c r="F38" s="69">
        <v>610950</v>
      </c>
      <c r="G38" s="69">
        <v>630464</v>
      </c>
      <c r="H38" s="69">
        <v>0</v>
      </c>
      <c r="I38" s="69">
        <v>652003</v>
      </c>
      <c r="J38" s="69">
        <v>0</v>
      </c>
      <c r="K38" s="69">
        <v>589411</v>
      </c>
      <c r="L38" s="69">
        <v>263614</v>
      </c>
      <c r="M38" s="69">
        <v>55470</v>
      </c>
      <c r="N38" s="69">
        <v>353525</v>
      </c>
      <c r="O38" s="69">
        <v>-83198</v>
      </c>
      <c r="P38" s="69">
        <v>101054</v>
      </c>
      <c r="Q38" s="141">
        <v>17856</v>
      </c>
      <c r="R38" s="153"/>
      <c r="S38" s="153"/>
      <c r="T38" s="5"/>
    </row>
    <row r="39" spans="2:20" ht="28.5" customHeight="1" x14ac:dyDescent="0.25">
      <c r="B39" s="137" t="s">
        <v>41</v>
      </c>
      <c r="C39" s="69">
        <v>600808</v>
      </c>
      <c r="D39" s="69">
        <v>8995</v>
      </c>
      <c r="E39" s="69">
        <v>25757</v>
      </c>
      <c r="F39" s="69">
        <v>584046</v>
      </c>
      <c r="G39" s="69">
        <v>553284</v>
      </c>
      <c r="H39" s="69">
        <v>0</v>
      </c>
      <c r="I39" s="69">
        <v>537090</v>
      </c>
      <c r="J39" s="69">
        <v>0</v>
      </c>
      <c r="K39" s="69">
        <v>600240</v>
      </c>
      <c r="L39" s="69">
        <v>285978</v>
      </c>
      <c r="M39" s="69">
        <v>60859</v>
      </c>
      <c r="N39" s="69">
        <v>226277</v>
      </c>
      <c r="O39" s="69">
        <v>27126</v>
      </c>
      <c r="P39" s="69">
        <v>0</v>
      </c>
      <c r="Q39" s="141">
        <v>27126</v>
      </c>
      <c r="R39" s="153"/>
      <c r="S39" s="153"/>
      <c r="T39" s="5"/>
    </row>
    <row r="40" spans="2:20" ht="28.5" customHeight="1" x14ac:dyDescent="0.25">
      <c r="B40" s="137" t="s">
        <v>42</v>
      </c>
      <c r="C40" s="69">
        <v>314261</v>
      </c>
      <c r="D40" s="69">
        <v>1862</v>
      </c>
      <c r="E40" s="69">
        <v>33604</v>
      </c>
      <c r="F40" s="69">
        <v>282519</v>
      </c>
      <c r="G40" s="69">
        <v>266991</v>
      </c>
      <c r="H40" s="69">
        <v>0</v>
      </c>
      <c r="I40" s="69">
        <v>286916</v>
      </c>
      <c r="J40" s="69">
        <v>0</v>
      </c>
      <c r="K40" s="69">
        <v>262593</v>
      </c>
      <c r="L40" s="69">
        <v>109281</v>
      </c>
      <c r="M40" s="69">
        <v>27879</v>
      </c>
      <c r="N40" s="69">
        <v>111565</v>
      </c>
      <c r="O40" s="69">
        <v>13868</v>
      </c>
      <c r="P40" s="69">
        <v>0</v>
      </c>
      <c r="Q40" s="141">
        <v>13868</v>
      </c>
      <c r="R40" s="153"/>
      <c r="S40" s="153"/>
      <c r="T40" s="5"/>
    </row>
    <row r="41" spans="2:20" ht="28.5" customHeight="1" x14ac:dyDescent="0.25">
      <c r="B41" s="137" t="s">
        <v>43</v>
      </c>
      <c r="C41" s="69">
        <v>5115923</v>
      </c>
      <c r="D41" s="69">
        <v>57231</v>
      </c>
      <c r="E41" s="69">
        <v>614425</v>
      </c>
      <c r="F41" s="69">
        <v>4558728</v>
      </c>
      <c r="G41" s="69">
        <v>3139386</v>
      </c>
      <c r="H41" s="69">
        <v>113713</v>
      </c>
      <c r="I41" s="69">
        <v>3801057</v>
      </c>
      <c r="J41" s="69">
        <v>92384</v>
      </c>
      <c r="K41" s="69">
        <v>3918386</v>
      </c>
      <c r="L41" s="69">
        <v>2652849</v>
      </c>
      <c r="M41" s="69">
        <v>357318</v>
      </c>
      <c r="N41" s="69">
        <v>887990</v>
      </c>
      <c r="O41" s="69">
        <v>20228</v>
      </c>
      <c r="P41" s="69">
        <v>0</v>
      </c>
      <c r="Q41" s="141">
        <v>20228</v>
      </c>
      <c r="R41" s="153"/>
      <c r="S41" s="153"/>
      <c r="T41" s="5"/>
    </row>
    <row r="42" spans="2:20" ht="28.5" customHeight="1" x14ac:dyDescent="0.25">
      <c r="B42" s="137" t="s">
        <v>44</v>
      </c>
      <c r="C42" s="69">
        <v>694916</v>
      </c>
      <c r="D42" s="69">
        <v>0</v>
      </c>
      <c r="E42" s="69">
        <v>16214</v>
      </c>
      <c r="F42" s="69">
        <v>678701</v>
      </c>
      <c r="G42" s="69">
        <v>191737</v>
      </c>
      <c r="H42" s="69">
        <v>0</v>
      </c>
      <c r="I42" s="69">
        <v>335132</v>
      </c>
      <c r="J42" s="69">
        <v>0</v>
      </c>
      <c r="K42" s="69">
        <v>535306</v>
      </c>
      <c r="L42" s="69">
        <v>377751</v>
      </c>
      <c r="M42" s="69">
        <v>56655</v>
      </c>
      <c r="N42" s="69">
        <v>249951</v>
      </c>
      <c r="O42" s="69">
        <v>-149051</v>
      </c>
      <c r="P42" s="69">
        <v>5195</v>
      </c>
      <c r="Q42" s="141">
        <v>-143856</v>
      </c>
      <c r="R42" s="153"/>
      <c r="S42" s="153"/>
      <c r="T42" s="5"/>
    </row>
    <row r="43" spans="2:20" ht="28.5" customHeight="1" x14ac:dyDescent="0.25">
      <c r="B43" s="139" t="s">
        <v>45</v>
      </c>
      <c r="C43" s="140">
        <f>SUM(C6:C42)</f>
        <v>72287966</v>
      </c>
      <c r="D43" s="140">
        <f t="shared" ref="D43:Q43" si="0">SUM(D6:D42)</f>
        <v>741642</v>
      </c>
      <c r="E43" s="140">
        <f t="shared" si="0"/>
        <v>21618340</v>
      </c>
      <c r="F43" s="140">
        <f t="shared" si="0"/>
        <v>51411269</v>
      </c>
      <c r="G43" s="140">
        <f t="shared" si="0"/>
        <v>35337973</v>
      </c>
      <c r="H43" s="140">
        <f t="shared" si="0"/>
        <v>515601</v>
      </c>
      <c r="I43" s="140">
        <f t="shared" si="0"/>
        <v>41897650</v>
      </c>
      <c r="J43" s="140">
        <f t="shared" si="0"/>
        <v>413963</v>
      </c>
      <c r="K43" s="140">
        <f t="shared" si="0"/>
        <v>44953228</v>
      </c>
      <c r="L43" s="140">
        <f t="shared" si="0"/>
        <v>28842859</v>
      </c>
      <c r="M43" s="140">
        <f t="shared" si="0"/>
        <v>2779152</v>
      </c>
      <c r="N43" s="140">
        <f t="shared" si="0"/>
        <v>14592178</v>
      </c>
      <c r="O43" s="140">
        <f t="shared" si="0"/>
        <v>-1260962</v>
      </c>
      <c r="P43" s="140">
        <f t="shared" si="0"/>
        <v>3072639</v>
      </c>
      <c r="Q43" s="140">
        <f t="shared" si="0"/>
        <v>1811675</v>
      </c>
      <c r="R43" s="153"/>
      <c r="S43" s="153"/>
      <c r="T43" s="5"/>
    </row>
    <row r="44" spans="2:20" ht="28.5" customHeight="1" x14ac:dyDescent="0.25">
      <c r="B44" s="290" t="s">
        <v>46</v>
      </c>
      <c r="C44" s="290"/>
      <c r="D44" s="290"/>
      <c r="E44" s="290"/>
      <c r="F44" s="290"/>
      <c r="G44" s="290"/>
      <c r="H44" s="290"/>
      <c r="I44" s="290"/>
      <c r="J44" s="290"/>
      <c r="K44" s="290"/>
      <c r="L44" s="290"/>
      <c r="M44" s="290"/>
      <c r="N44" s="290"/>
      <c r="O44" s="290"/>
      <c r="P44" s="290"/>
      <c r="Q44" s="290"/>
      <c r="R44" s="153"/>
      <c r="S44" s="153"/>
      <c r="T44" s="5"/>
    </row>
    <row r="45" spans="2:20" ht="28.5" customHeight="1" x14ac:dyDescent="0.25">
      <c r="B45" s="137" t="s">
        <v>47</v>
      </c>
      <c r="C45" s="10">
        <v>0</v>
      </c>
      <c r="D45" s="10">
        <v>1057378</v>
      </c>
      <c r="E45" s="10">
        <v>116279</v>
      </c>
      <c r="F45" s="10">
        <v>941099</v>
      </c>
      <c r="G45" s="10">
        <v>489823</v>
      </c>
      <c r="H45" s="10">
        <v>0</v>
      </c>
      <c r="I45" s="10">
        <v>522830</v>
      </c>
      <c r="J45" s="10">
        <v>0</v>
      </c>
      <c r="K45" s="10">
        <v>908092</v>
      </c>
      <c r="L45" s="10">
        <v>428975</v>
      </c>
      <c r="M45" s="10">
        <v>313808</v>
      </c>
      <c r="N45" s="10">
        <v>138630</v>
      </c>
      <c r="O45" s="10">
        <v>26679</v>
      </c>
      <c r="P45" s="10">
        <v>40656</v>
      </c>
      <c r="Q45" s="11">
        <v>67336</v>
      </c>
      <c r="S45" s="153"/>
      <c r="T45" s="5"/>
    </row>
    <row r="46" spans="2:20" ht="28.5" customHeight="1" x14ac:dyDescent="0.25">
      <c r="B46" s="137" t="s">
        <v>65</v>
      </c>
      <c r="C46" s="10">
        <v>0</v>
      </c>
      <c r="D46" s="10">
        <v>2169225</v>
      </c>
      <c r="E46" s="10">
        <v>102701</v>
      </c>
      <c r="F46" s="10">
        <v>2066524</v>
      </c>
      <c r="G46" s="10">
        <v>1096998</v>
      </c>
      <c r="H46" s="10">
        <v>0</v>
      </c>
      <c r="I46" s="10">
        <v>1555799</v>
      </c>
      <c r="J46" s="10">
        <v>0</v>
      </c>
      <c r="K46" s="10">
        <v>1607723</v>
      </c>
      <c r="L46" s="10">
        <v>1047815</v>
      </c>
      <c r="M46" s="10">
        <v>460908</v>
      </c>
      <c r="N46" s="10">
        <v>159369</v>
      </c>
      <c r="O46" s="10">
        <v>-60368</v>
      </c>
      <c r="P46" s="10">
        <v>0</v>
      </c>
      <c r="Q46" s="11">
        <v>-60368</v>
      </c>
      <c r="R46" s="153"/>
      <c r="S46" s="153"/>
      <c r="T46" s="5"/>
    </row>
    <row r="47" spans="2:20" ht="28.5" customHeight="1" x14ac:dyDescent="0.25">
      <c r="B47" s="7" t="s">
        <v>258</v>
      </c>
      <c r="C47" s="10">
        <v>0</v>
      </c>
      <c r="D47" s="10">
        <v>218508</v>
      </c>
      <c r="E47" s="10">
        <v>38339</v>
      </c>
      <c r="F47" s="10">
        <v>180169</v>
      </c>
      <c r="G47" s="10">
        <v>61706</v>
      </c>
      <c r="H47" s="10">
        <v>0</v>
      </c>
      <c r="I47" s="10">
        <v>79369</v>
      </c>
      <c r="J47" s="10">
        <v>0</v>
      </c>
      <c r="K47" s="10">
        <v>162506</v>
      </c>
      <c r="L47" s="10">
        <v>48825</v>
      </c>
      <c r="M47" s="10">
        <v>59426</v>
      </c>
      <c r="N47" s="10">
        <v>32018</v>
      </c>
      <c r="O47" s="10">
        <v>22237</v>
      </c>
      <c r="P47" s="10">
        <v>34213</v>
      </c>
      <c r="Q47" s="11">
        <v>56450</v>
      </c>
      <c r="R47" s="153"/>
      <c r="S47" s="153"/>
      <c r="T47" s="5"/>
    </row>
    <row r="48" spans="2:20" ht="28.5" customHeight="1" x14ac:dyDescent="0.25">
      <c r="B48" s="137" t="s">
        <v>48</v>
      </c>
      <c r="C48" s="10">
        <v>0</v>
      </c>
      <c r="D48" s="10">
        <v>7407281</v>
      </c>
      <c r="E48" s="10">
        <v>419288</v>
      </c>
      <c r="F48" s="10">
        <v>6987993</v>
      </c>
      <c r="G48" s="10">
        <v>4572660</v>
      </c>
      <c r="H48" s="10">
        <v>0</v>
      </c>
      <c r="I48" s="10">
        <v>5352386</v>
      </c>
      <c r="J48" s="10">
        <v>0</v>
      </c>
      <c r="K48" s="10">
        <v>6208267</v>
      </c>
      <c r="L48" s="10">
        <v>4475805</v>
      </c>
      <c r="M48" s="10">
        <v>1579066</v>
      </c>
      <c r="N48" s="10">
        <v>902984</v>
      </c>
      <c r="O48" s="10">
        <v>-749588</v>
      </c>
      <c r="P48" s="10">
        <v>1592677</v>
      </c>
      <c r="Q48" s="11">
        <v>843088</v>
      </c>
      <c r="R48" s="153"/>
      <c r="S48" s="153"/>
      <c r="T48" s="5"/>
    </row>
    <row r="49" spans="2:26" ht="28.5" customHeight="1" x14ac:dyDescent="0.25">
      <c r="B49" s="137" t="s">
        <v>259</v>
      </c>
      <c r="C49" s="10">
        <v>0</v>
      </c>
      <c r="D49" s="10">
        <v>127166</v>
      </c>
      <c r="E49" s="10">
        <v>36853</v>
      </c>
      <c r="F49" s="10">
        <v>90313</v>
      </c>
      <c r="G49" s="10">
        <v>9667</v>
      </c>
      <c r="H49" s="10">
        <v>0</v>
      </c>
      <c r="I49" s="10">
        <v>48111</v>
      </c>
      <c r="J49" s="10">
        <v>0</v>
      </c>
      <c r="K49" s="10">
        <v>51870</v>
      </c>
      <c r="L49" s="10">
        <v>4218</v>
      </c>
      <c r="M49" s="10">
        <v>5708</v>
      </c>
      <c r="N49" s="10">
        <v>59105</v>
      </c>
      <c r="O49" s="10">
        <v>-17160</v>
      </c>
      <c r="P49" s="10">
        <v>20433</v>
      </c>
      <c r="Q49" s="11">
        <v>3272</v>
      </c>
      <c r="R49" s="153"/>
      <c r="S49" s="153"/>
      <c r="T49" s="5"/>
    </row>
    <row r="50" spans="2:26" s="8" customFormat="1" ht="28.5" customHeight="1" x14ac:dyDescent="0.25">
      <c r="B50" s="139" t="s">
        <v>45</v>
      </c>
      <c r="C50" s="140">
        <f>SUM(C45:C49)</f>
        <v>0</v>
      </c>
      <c r="D50" s="140">
        <f t="shared" ref="D50:Q50" si="1">SUM(D45:D49)</f>
        <v>10979558</v>
      </c>
      <c r="E50" s="140">
        <f t="shared" si="1"/>
        <v>713460</v>
      </c>
      <c r="F50" s="140">
        <f t="shared" si="1"/>
        <v>10266098</v>
      </c>
      <c r="G50" s="140">
        <f t="shared" si="1"/>
        <v>6230854</v>
      </c>
      <c r="H50" s="140">
        <f t="shared" si="1"/>
        <v>0</v>
      </c>
      <c r="I50" s="140">
        <f t="shared" si="1"/>
        <v>7558495</v>
      </c>
      <c r="J50" s="140">
        <f t="shared" si="1"/>
        <v>0</v>
      </c>
      <c r="K50" s="140">
        <f t="shared" si="1"/>
        <v>8938458</v>
      </c>
      <c r="L50" s="140">
        <f t="shared" si="1"/>
        <v>6005638</v>
      </c>
      <c r="M50" s="140">
        <f t="shared" si="1"/>
        <v>2418916</v>
      </c>
      <c r="N50" s="140">
        <f t="shared" si="1"/>
        <v>1292106</v>
      </c>
      <c r="O50" s="140">
        <f t="shared" si="1"/>
        <v>-778200</v>
      </c>
      <c r="P50" s="140">
        <f t="shared" si="1"/>
        <v>1687979</v>
      </c>
      <c r="Q50" s="140">
        <f t="shared" si="1"/>
        <v>909778</v>
      </c>
      <c r="R50" s="153"/>
      <c r="S50" s="153"/>
      <c r="T50" s="5"/>
      <c r="Z50" s="153"/>
    </row>
    <row r="51" spans="2:26" ht="21" customHeight="1" x14ac:dyDescent="0.3">
      <c r="B51" s="293" t="s">
        <v>50</v>
      </c>
      <c r="C51" s="293"/>
      <c r="D51" s="293"/>
      <c r="E51" s="293"/>
      <c r="F51" s="293"/>
      <c r="G51" s="293"/>
      <c r="H51" s="293"/>
      <c r="I51" s="293"/>
      <c r="J51" s="293"/>
      <c r="K51" s="293"/>
      <c r="L51" s="293"/>
      <c r="M51" s="293"/>
      <c r="N51" s="293"/>
      <c r="O51" s="293"/>
      <c r="P51" s="293"/>
      <c r="Q51" s="293"/>
      <c r="R51" s="153"/>
    </row>
    <row r="52" spans="2:26" ht="21" customHeight="1" x14ac:dyDescent="0.3">
      <c r="B52" s="155"/>
      <c r="C52" s="179"/>
      <c r="D52" s="179"/>
      <c r="E52" s="179"/>
      <c r="F52" s="179"/>
      <c r="G52" s="179"/>
      <c r="H52" s="179"/>
      <c r="I52" s="179"/>
      <c r="J52" s="179"/>
      <c r="K52" s="179"/>
      <c r="L52" s="179"/>
      <c r="M52" s="179"/>
      <c r="N52" s="179"/>
      <c r="O52" s="179"/>
      <c r="P52" s="179"/>
      <c r="Q52" s="179"/>
      <c r="R52" s="155"/>
    </row>
    <row r="53" spans="2:26" ht="21" customHeight="1" x14ac:dyDescent="0.25">
      <c r="C53" s="179"/>
      <c r="D53" s="179"/>
      <c r="Q53" s="5"/>
    </row>
    <row r="54" spans="2:26" ht="21" customHeight="1" x14ac:dyDescent="0.25">
      <c r="C54" s="179"/>
      <c r="D54" s="179"/>
    </row>
    <row r="55" spans="2:26" ht="21" customHeight="1" x14ac:dyDescent="0.25">
      <c r="C55" s="180"/>
      <c r="D55" s="180"/>
    </row>
  </sheetData>
  <sheetProtection algorithmName="SHA-512" hashValue="UXqq4xjh57p7oT0q7VSBYnkcj00blLgJLfxra/GpZYsTJ6E2tBF+QhkJ6GG+x6DgsaGKrfwaKHb6zHZ9ExLLdw==" saltValue="KQ12He9fsMGTInfETTaijQ==" spinCount="100000" sheet="1" objects="1" scenarios="1"/>
  <mergeCells count="4">
    <mergeCell ref="B3:Q3"/>
    <mergeCell ref="B5:Q5"/>
    <mergeCell ref="B44:Q44"/>
    <mergeCell ref="B51:Q51"/>
  </mergeCells>
  <pageMargins left="0.7" right="0.7" top="0.75" bottom="0.75" header="0.3" footer="0.3"/>
  <pageSetup paperSize="9" scale="35"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pageSetUpPr fitToPage="1"/>
  </sheetPr>
  <dimension ref="A1:L39"/>
  <sheetViews>
    <sheetView showGridLines="0" zoomScale="80" zoomScaleNormal="80" workbookViewId="0">
      <selection activeCell="B3" sqref="B3:L39"/>
    </sheetView>
  </sheetViews>
  <sheetFormatPr defaultColWidth="21.33203125" defaultRowHeight="13.8" x14ac:dyDescent="0.25"/>
  <cols>
    <col min="1" max="1" width="16.33203125" style="4" customWidth="1"/>
    <col min="2" max="2" width="39.33203125" style="4" bestFit="1" customWidth="1"/>
    <col min="3" max="11" width="26.33203125" style="4" customWidth="1"/>
    <col min="12" max="16384" width="21.33203125" style="4"/>
  </cols>
  <sheetData>
    <row r="1" spans="1:12" ht="22.5" customHeight="1" x14ac:dyDescent="0.25"/>
    <row r="2" spans="1:12" ht="14.4" x14ac:dyDescent="0.3">
      <c r="A2" s="71"/>
    </row>
    <row r="3" spans="1:12" ht="22.5" customHeight="1" x14ac:dyDescent="0.25">
      <c r="B3" s="295" t="s">
        <v>310</v>
      </c>
      <c r="C3" s="296"/>
      <c r="D3" s="296"/>
      <c r="E3" s="296"/>
      <c r="F3" s="296"/>
      <c r="G3" s="296"/>
      <c r="H3" s="296"/>
      <c r="I3" s="296"/>
      <c r="J3" s="296"/>
      <c r="K3" s="296"/>
      <c r="L3" s="297"/>
    </row>
    <row r="4" spans="1:12" ht="51.75" customHeight="1" x14ac:dyDescent="0.25">
      <c r="B4" s="72" t="s">
        <v>0</v>
      </c>
      <c r="C4" s="73" t="s">
        <v>88</v>
      </c>
      <c r="D4" s="73" t="s">
        <v>144</v>
      </c>
      <c r="E4" s="73" t="s">
        <v>153</v>
      </c>
      <c r="F4" s="73" t="s">
        <v>89</v>
      </c>
      <c r="G4" s="73" t="s">
        <v>53</v>
      </c>
      <c r="H4" s="74" t="s">
        <v>47</v>
      </c>
      <c r="I4" s="73" t="s">
        <v>90</v>
      </c>
      <c r="J4" s="74" t="s">
        <v>65</v>
      </c>
      <c r="K4" s="73" t="s">
        <v>54</v>
      </c>
      <c r="L4" s="117" t="s">
        <v>126</v>
      </c>
    </row>
    <row r="5" spans="1:12" ht="30" customHeight="1" x14ac:dyDescent="0.25">
      <c r="B5" s="75" t="s">
        <v>91</v>
      </c>
      <c r="C5" s="69">
        <v>700000</v>
      </c>
      <c r="D5" s="69">
        <v>699000</v>
      </c>
      <c r="E5" s="69">
        <v>180000</v>
      </c>
      <c r="F5" s="69">
        <v>150000</v>
      </c>
      <c r="G5" s="69">
        <v>800000</v>
      </c>
      <c r="H5" s="69">
        <v>300000</v>
      </c>
      <c r="I5" s="69">
        <v>150000</v>
      </c>
      <c r="J5" s="69">
        <v>500000</v>
      </c>
      <c r="K5" s="69">
        <v>150000</v>
      </c>
      <c r="L5" s="85">
        <v>200000</v>
      </c>
    </row>
    <row r="6" spans="1:12" ht="30" customHeight="1" x14ac:dyDescent="0.25">
      <c r="B6" s="75" t="s">
        <v>92</v>
      </c>
      <c r="C6" s="69">
        <v>0</v>
      </c>
      <c r="D6" s="69">
        <v>0</v>
      </c>
      <c r="E6" s="69">
        <v>0</v>
      </c>
      <c r="F6" s="69">
        <v>0</v>
      </c>
      <c r="G6" s="69">
        <v>0</v>
      </c>
      <c r="H6" s="69">
        <v>0</v>
      </c>
      <c r="I6" s="69">
        <v>0</v>
      </c>
      <c r="J6" s="69">
        <v>0</v>
      </c>
      <c r="K6" s="69">
        <v>0</v>
      </c>
      <c r="L6" s="85">
        <v>0</v>
      </c>
    </row>
    <row r="7" spans="1:12" ht="30" customHeight="1" x14ac:dyDescent="0.25">
      <c r="B7" s="75" t="s">
        <v>93</v>
      </c>
      <c r="C7" s="69">
        <v>0</v>
      </c>
      <c r="D7" s="69">
        <v>0</v>
      </c>
      <c r="E7" s="69">
        <v>0</v>
      </c>
      <c r="F7" s="69">
        <v>1608</v>
      </c>
      <c r="G7" s="69">
        <v>0</v>
      </c>
      <c r="H7" s="69">
        <v>167</v>
      </c>
      <c r="I7" s="69">
        <v>0</v>
      </c>
      <c r="J7" s="69">
        <v>0</v>
      </c>
      <c r="K7" s="69">
        <v>0</v>
      </c>
      <c r="L7" s="85">
        <v>0</v>
      </c>
    </row>
    <row r="8" spans="1:12" ht="30" customHeight="1" x14ac:dyDescent="0.25">
      <c r="B8" s="75" t="s">
        <v>94</v>
      </c>
      <c r="C8" s="69">
        <v>59088</v>
      </c>
      <c r="D8" s="69">
        <v>-605291</v>
      </c>
      <c r="E8" s="69">
        <v>0</v>
      </c>
      <c r="F8" s="69">
        <v>13388</v>
      </c>
      <c r="G8" s="69">
        <v>841609</v>
      </c>
      <c r="H8" s="69">
        <v>21057</v>
      </c>
      <c r="I8" s="69">
        <v>118787</v>
      </c>
      <c r="J8" s="69">
        <v>0</v>
      </c>
      <c r="K8" s="69">
        <v>194507</v>
      </c>
      <c r="L8" s="85">
        <v>564407</v>
      </c>
    </row>
    <row r="9" spans="1:12" ht="30" customHeight="1" x14ac:dyDescent="0.25">
      <c r="B9" s="75" t="s">
        <v>95</v>
      </c>
      <c r="C9" s="69">
        <v>-128456</v>
      </c>
      <c r="D9" s="69">
        <v>494504</v>
      </c>
      <c r="E9" s="69">
        <v>0</v>
      </c>
      <c r="F9" s="69">
        <v>0</v>
      </c>
      <c r="G9" s="69">
        <v>113492</v>
      </c>
      <c r="H9" s="69">
        <v>0</v>
      </c>
      <c r="I9" s="69">
        <v>0</v>
      </c>
      <c r="J9" s="69">
        <v>0</v>
      </c>
      <c r="K9" s="69">
        <v>0</v>
      </c>
      <c r="L9" s="85">
        <v>10227</v>
      </c>
    </row>
    <row r="10" spans="1:12" ht="30" customHeight="1" x14ac:dyDescent="0.25">
      <c r="B10" s="75" t="s">
        <v>96</v>
      </c>
      <c r="C10" s="69">
        <v>0</v>
      </c>
      <c r="D10" s="69">
        <v>0</v>
      </c>
      <c r="E10" s="69">
        <v>8722198</v>
      </c>
      <c r="F10" s="69">
        <v>195823</v>
      </c>
      <c r="G10" s="69">
        <v>16700</v>
      </c>
      <c r="H10" s="69">
        <v>195763</v>
      </c>
      <c r="I10" s="69">
        <v>0</v>
      </c>
      <c r="J10" s="69">
        <v>433510</v>
      </c>
      <c r="K10" s="69">
        <v>0</v>
      </c>
      <c r="L10" s="85">
        <v>0</v>
      </c>
    </row>
    <row r="11" spans="1:12" ht="30" customHeight="1" x14ac:dyDescent="0.25">
      <c r="B11" s="76" t="s">
        <v>97</v>
      </c>
      <c r="C11" s="77">
        <v>630631</v>
      </c>
      <c r="D11" s="77">
        <v>588213</v>
      </c>
      <c r="E11" s="77">
        <v>8902198</v>
      </c>
      <c r="F11" s="77">
        <v>360819</v>
      </c>
      <c r="G11" s="77">
        <v>1771802</v>
      </c>
      <c r="H11" s="77">
        <v>516988</v>
      </c>
      <c r="I11" s="77">
        <v>268787</v>
      </c>
      <c r="J11" s="77">
        <v>933510</v>
      </c>
      <c r="K11" s="77">
        <v>344507</v>
      </c>
      <c r="L11" s="87">
        <v>774635</v>
      </c>
    </row>
    <row r="12" spans="1:12" ht="30" customHeight="1" x14ac:dyDescent="0.25">
      <c r="B12" s="75" t="s">
        <v>98</v>
      </c>
      <c r="C12" s="69">
        <v>139355</v>
      </c>
      <c r="D12" s="69">
        <v>0</v>
      </c>
      <c r="E12" s="69">
        <v>795007</v>
      </c>
      <c r="F12" s="69">
        <v>51</v>
      </c>
      <c r="G12" s="69">
        <v>637634</v>
      </c>
      <c r="H12" s="69">
        <v>98697</v>
      </c>
      <c r="I12" s="69">
        <v>41804</v>
      </c>
      <c r="J12" s="69">
        <v>514031</v>
      </c>
      <c r="K12" s="69">
        <v>15951</v>
      </c>
      <c r="L12" s="85">
        <v>12588</v>
      </c>
    </row>
    <row r="13" spans="1:12" ht="30" customHeight="1" x14ac:dyDescent="0.25">
      <c r="B13" s="78" t="s">
        <v>99</v>
      </c>
      <c r="C13" s="69">
        <v>4674613</v>
      </c>
      <c r="D13" s="69">
        <v>2371116</v>
      </c>
      <c r="E13" s="69">
        <v>63832797</v>
      </c>
      <c r="F13" s="69">
        <v>483563</v>
      </c>
      <c r="G13" s="69">
        <v>9881243</v>
      </c>
      <c r="H13" s="69">
        <v>0</v>
      </c>
      <c r="I13" s="69">
        <v>498737</v>
      </c>
      <c r="J13" s="69">
        <v>94193</v>
      </c>
      <c r="K13" s="69">
        <v>8993</v>
      </c>
      <c r="L13" s="85">
        <v>7960741</v>
      </c>
    </row>
    <row r="14" spans="1:12" ht="30" customHeight="1" x14ac:dyDescent="0.25">
      <c r="B14" s="78" t="s">
        <v>100</v>
      </c>
      <c r="C14" s="69">
        <v>20164</v>
      </c>
      <c r="D14" s="69">
        <v>400000</v>
      </c>
      <c r="E14" s="69">
        <v>3738085</v>
      </c>
      <c r="F14" s="69">
        <v>0</v>
      </c>
      <c r="G14" s="69">
        <v>495824</v>
      </c>
      <c r="H14" s="69">
        <v>37516</v>
      </c>
      <c r="I14" s="69">
        <v>0</v>
      </c>
      <c r="J14" s="69">
        <v>187407</v>
      </c>
      <c r="K14" s="69">
        <v>99084</v>
      </c>
      <c r="L14" s="85">
        <v>25247</v>
      </c>
    </row>
    <row r="15" spans="1:12" ht="30" customHeight="1" x14ac:dyDescent="0.25">
      <c r="B15" s="78" t="s">
        <v>101</v>
      </c>
      <c r="C15" s="69">
        <v>161812</v>
      </c>
      <c r="D15" s="69">
        <v>438870</v>
      </c>
      <c r="E15" s="69">
        <v>1615091</v>
      </c>
      <c r="F15" s="69">
        <v>24853</v>
      </c>
      <c r="G15" s="69">
        <v>628476</v>
      </c>
      <c r="H15" s="69">
        <v>148926</v>
      </c>
      <c r="I15" s="69">
        <v>136376</v>
      </c>
      <c r="J15" s="69">
        <v>394688</v>
      </c>
      <c r="K15" s="69">
        <v>14500</v>
      </c>
      <c r="L15" s="85">
        <v>55273</v>
      </c>
    </row>
    <row r="16" spans="1:12" ht="30" customHeight="1" thickBot="1" x14ac:dyDescent="0.3">
      <c r="B16" s="79" t="s">
        <v>102</v>
      </c>
      <c r="C16" s="80">
        <v>5626575</v>
      </c>
      <c r="D16" s="80">
        <v>3798200</v>
      </c>
      <c r="E16" s="80">
        <v>78883178</v>
      </c>
      <c r="F16" s="80">
        <v>869286</v>
      </c>
      <c r="G16" s="80">
        <v>13414978</v>
      </c>
      <c r="H16" s="80">
        <v>802126</v>
      </c>
      <c r="I16" s="80">
        <v>945703</v>
      </c>
      <c r="J16" s="80">
        <v>2123830</v>
      </c>
      <c r="K16" s="80">
        <v>483035</v>
      </c>
      <c r="L16" s="90">
        <v>8828482</v>
      </c>
    </row>
    <row r="17" spans="2:12" ht="30" customHeight="1" thickTop="1" x14ac:dyDescent="0.25">
      <c r="B17" s="81" t="s">
        <v>103</v>
      </c>
      <c r="C17" s="68">
        <v>0</v>
      </c>
      <c r="D17" s="68">
        <v>0</v>
      </c>
      <c r="E17" s="68">
        <v>121187</v>
      </c>
      <c r="F17" s="68">
        <v>0</v>
      </c>
      <c r="G17" s="68">
        <v>0</v>
      </c>
      <c r="H17" s="68">
        <v>0</v>
      </c>
      <c r="I17" s="68">
        <v>0</v>
      </c>
      <c r="J17" s="68">
        <v>0</v>
      </c>
      <c r="K17" s="68">
        <v>0</v>
      </c>
      <c r="L17" s="92">
        <v>0</v>
      </c>
    </row>
    <row r="18" spans="2:12" ht="30" customHeight="1" x14ac:dyDescent="0.25">
      <c r="B18" s="78" t="s">
        <v>104</v>
      </c>
      <c r="C18" s="69">
        <v>155000</v>
      </c>
      <c r="D18" s="69">
        <v>0</v>
      </c>
      <c r="E18" s="69">
        <v>6768295</v>
      </c>
      <c r="F18" s="69">
        <v>597000</v>
      </c>
      <c r="G18" s="69">
        <v>2193125</v>
      </c>
      <c r="H18" s="69">
        <v>0</v>
      </c>
      <c r="I18" s="69">
        <v>485000</v>
      </c>
      <c r="J18" s="69">
        <v>0</v>
      </c>
      <c r="K18" s="69">
        <v>82000</v>
      </c>
      <c r="L18" s="85">
        <v>1356654</v>
      </c>
    </row>
    <row r="19" spans="2:12" ht="30" customHeight="1" x14ac:dyDescent="0.25">
      <c r="B19" s="78" t="s">
        <v>105</v>
      </c>
      <c r="C19" s="69">
        <v>15046</v>
      </c>
      <c r="D19" s="69">
        <v>35487</v>
      </c>
      <c r="E19" s="69">
        <v>196559</v>
      </c>
      <c r="F19" s="69">
        <v>9451</v>
      </c>
      <c r="G19" s="69">
        <v>90943</v>
      </c>
      <c r="H19" s="69">
        <v>0</v>
      </c>
      <c r="I19" s="69">
        <v>813</v>
      </c>
      <c r="J19" s="69">
        <v>0</v>
      </c>
      <c r="K19" s="69">
        <v>0</v>
      </c>
      <c r="L19" s="85">
        <v>5178</v>
      </c>
    </row>
    <row r="20" spans="2:12" ht="30" customHeight="1" x14ac:dyDescent="0.25">
      <c r="B20" s="78" t="s">
        <v>106</v>
      </c>
      <c r="C20" s="69">
        <v>3885379</v>
      </c>
      <c r="D20" s="69">
        <v>2325163</v>
      </c>
      <c r="E20" s="69">
        <v>42673374</v>
      </c>
      <c r="F20" s="69">
        <v>155600</v>
      </c>
      <c r="G20" s="69">
        <v>5840717</v>
      </c>
      <c r="H20" s="69">
        <v>471908</v>
      </c>
      <c r="I20" s="69">
        <v>145379</v>
      </c>
      <c r="J20" s="69">
        <v>1022348</v>
      </c>
      <c r="K20" s="69">
        <v>35530</v>
      </c>
      <c r="L20" s="85">
        <v>6698937</v>
      </c>
    </row>
    <row r="21" spans="2:12" ht="30" customHeight="1" x14ac:dyDescent="0.25">
      <c r="B21" s="78" t="s">
        <v>107</v>
      </c>
      <c r="C21" s="69">
        <v>40291</v>
      </c>
      <c r="D21" s="69">
        <v>0</v>
      </c>
      <c r="E21" s="69">
        <v>0</v>
      </c>
      <c r="F21" s="69">
        <v>0</v>
      </c>
      <c r="G21" s="69">
        <v>533802</v>
      </c>
      <c r="H21" s="69">
        <v>0</v>
      </c>
      <c r="I21" s="69">
        <v>0</v>
      </c>
      <c r="J21" s="69">
        <v>0</v>
      </c>
      <c r="K21" s="69">
        <v>0</v>
      </c>
      <c r="L21" s="85">
        <v>0</v>
      </c>
    </row>
    <row r="22" spans="2:12" ht="30" customHeight="1" x14ac:dyDescent="0.25">
      <c r="B22" s="78" t="s">
        <v>108</v>
      </c>
      <c r="C22" s="69">
        <v>0</v>
      </c>
      <c r="D22" s="69">
        <v>0</v>
      </c>
      <c r="E22" s="69">
        <v>1718605</v>
      </c>
      <c r="F22" s="69">
        <v>0</v>
      </c>
      <c r="G22" s="69">
        <v>0</v>
      </c>
      <c r="H22" s="69">
        <v>0</v>
      </c>
      <c r="I22" s="69">
        <v>0</v>
      </c>
      <c r="J22" s="69">
        <v>0</v>
      </c>
      <c r="K22" s="69">
        <v>0</v>
      </c>
      <c r="L22" s="85">
        <v>0</v>
      </c>
    </row>
    <row r="23" spans="2:12" ht="30" customHeight="1" x14ac:dyDescent="0.25">
      <c r="B23" s="78" t="s">
        <v>109</v>
      </c>
      <c r="C23" s="69">
        <v>20091</v>
      </c>
      <c r="D23" s="69">
        <v>0</v>
      </c>
      <c r="E23" s="69">
        <v>554544</v>
      </c>
      <c r="F23" s="69">
        <v>0</v>
      </c>
      <c r="G23" s="69">
        <v>297936</v>
      </c>
      <c r="H23" s="69">
        <v>5851</v>
      </c>
      <c r="I23" s="69">
        <v>0</v>
      </c>
      <c r="J23" s="69">
        <v>85232</v>
      </c>
      <c r="K23" s="69">
        <v>0</v>
      </c>
      <c r="L23" s="85">
        <v>107694</v>
      </c>
    </row>
    <row r="24" spans="2:12" ht="30" customHeight="1" x14ac:dyDescent="0.25">
      <c r="B24" s="78" t="s">
        <v>110</v>
      </c>
      <c r="C24" s="69">
        <v>112182</v>
      </c>
      <c r="D24" s="69">
        <v>0</v>
      </c>
      <c r="E24" s="69">
        <v>0</v>
      </c>
      <c r="F24" s="69">
        <v>0</v>
      </c>
      <c r="G24" s="69">
        <v>40607</v>
      </c>
      <c r="H24" s="69">
        <v>0</v>
      </c>
      <c r="I24" s="69">
        <v>0</v>
      </c>
      <c r="J24" s="69">
        <v>0</v>
      </c>
      <c r="K24" s="69">
        <v>0</v>
      </c>
      <c r="L24" s="85">
        <v>0</v>
      </c>
    </row>
    <row r="25" spans="2:12" ht="30" customHeight="1" x14ac:dyDescent="0.25">
      <c r="B25" s="78" t="s">
        <v>111</v>
      </c>
      <c r="C25" s="69">
        <v>0</v>
      </c>
      <c r="D25" s="69">
        <v>0</v>
      </c>
      <c r="E25" s="69">
        <v>0</v>
      </c>
      <c r="F25" s="69">
        <v>0</v>
      </c>
      <c r="G25" s="69">
        <v>0</v>
      </c>
      <c r="H25" s="69">
        <v>0</v>
      </c>
      <c r="I25" s="69">
        <v>0</v>
      </c>
      <c r="J25" s="69">
        <v>0</v>
      </c>
      <c r="K25" s="69">
        <v>0</v>
      </c>
      <c r="L25" s="85">
        <v>0</v>
      </c>
    </row>
    <row r="26" spans="2:12" ht="30" customHeight="1" x14ac:dyDescent="0.25">
      <c r="B26" s="78" t="s">
        <v>112</v>
      </c>
      <c r="C26" s="69">
        <v>272779</v>
      </c>
      <c r="D26" s="69">
        <v>0</v>
      </c>
      <c r="E26" s="69">
        <v>8227111</v>
      </c>
      <c r="F26" s="69">
        <v>2</v>
      </c>
      <c r="G26" s="69">
        <v>862081</v>
      </c>
      <c r="H26" s="69">
        <v>0</v>
      </c>
      <c r="I26" s="69">
        <v>0</v>
      </c>
      <c r="J26" s="69">
        <v>14345</v>
      </c>
      <c r="K26" s="69">
        <v>0</v>
      </c>
      <c r="L26" s="85">
        <v>173309</v>
      </c>
    </row>
    <row r="27" spans="2:12" ht="30" customHeight="1" x14ac:dyDescent="0.25">
      <c r="B27" s="78" t="s">
        <v>113</v>
      </c>
      <c r="C27" s="69">
        <v>8060</v>
      </c>
      <c r="D27" s="69">
        <v>0</v>
      </c>
      <c r="E27" s="69">
        <v>31510</v>
      </c>
      <c r="F27" s="69">
        <v>0</v>
      </c>
      <c r="G27" s="69">
        <v>11035</v>
      </c>
      <c r="H27" s="69">
        <v>0</v>
      </c>
      <c r="I27" s="69">
        <v>932</v>
      </c>
      <c r="J27" s="69">
        <v>0</v>
      </c>
      <c r="K27" s="69">
        <v>0</v>
      </c>
      <c r="L27" s="85">
        <v>0</v>
      </c>
    </row>
    <row r="28" spans="2:12" ht="30" customHeight="1" x14ac:dyDescent="0.25">
      <c r="B28" s="78" t="s">
        <v>114</v>
      </c>
      <c r="C28" s="69">
        <v>0</v>
      </c>
      <c r="D28" s="69">
        <v>0</v>
      </c>
      <c r="E28" s="69">
        <v>0</v>
      </c>
      <c r="F28" s="69">
        <v>0</v>
      </c>
      <c r="G28" s="69">
        <v>0</v>
      </c>
      <c r="H28" s="69">
        <v>0</v>
      </c>
      <c r="I28" s="69">
        <v>0</v>
      </c>
      <c r="J28" s="69">
        <v>0</v>
      </c>
      <c r="K28" s="69">
        <v>0</v>
      </c>
      <c r="L28" s="85">
        <v>0</v>
      </c>
    </row>
    <row r="29" spans="2:12" ht="30" customHeight="1" x14ac:dyDescent="0.25">
      <c r="B29" s="78" t="s">
        <v>115</v>
      </c>
      <c r="C29" s="69">
        <v>0</v>
      </c>
      <c r="D29" s="69">
        <v>0</v>
      </c>
      <c r="E29" s="69">
        <v>0</v>
      </c>
      <c r="F29" s="69">
        <v>0</v>
      </c>
      <c r="G29" s="69">
        <v>0</v>
      </c>
      <c r="H29" s="69">
        <v>0</v>
      </c>
      <c r="I29" s="69">
        <v>0</v>
      </c>
      <c r="J29" s="69">
        <v>0</v>
      </c>
      <c r="K29" s="69">
        <v>0</v>
      </c>
      <c r="L29" s="85">
        <v>0</v>
      </c>
    </row>
    <row r="30" spans="2:12" ht="30" customHeight="1" x14ac:dyDescent="0.25">
      <c r="B30" s="78" t="s">
        <v>116</v>
      </c>
      <c r="C30" s="69">
        <v>38695</v>
      </c>
      <c r="D30" s="69">
        <v>0</v>
      </c>
      <c r="E30" s="69">
        <v>1736586</v>
      </c>
      <c r="F30" s="69">
        <v>0</v>
      </c>
      <c r="G30" s="69">
        <v>385089</v>
      </c>
      <c r="H30" s="69">
        <v>254</v>
      </c>
      <c r="I30" s="69">
        <v>65537</v>
      </c>
      <c r="J30" s="69">
        <v>0</v>
      </c>
      <c r="K30" s="69">
        <v>0</v>
      </c>
      <c r="L30" s="85">
        <v>3937</v>
      </c>
    </row>
    <row r="31" spans="2:12" ht="30" customHeight="1" x14ac:dyDescent="0.25">
      <c r="B31" s="78" t="s">
        <v>117</v>
      </c>
      <c r="C31" s="69">
        <v>0</v>
      </c>
      <c r="D31" s="69">
        <v>0</v>
      </c>
      <c r="E31" s="69">
        <v>1238346</v>
      </c>
      <c r="F31" s="69">
        <v>0</v>
      </c>
      <c r="G31" s="69">
        <v>76058</v>
      </c>
      <c r="H31" s="69">
        <v>0</v>
      </c>
      <c r="I31" s="69">
        <v>0</v>
      </c>
      <c r="J31" s="69">
        <v>0</v>
      </c>
      <c r="K31" s="69">
        <v>0</v>
      </c>
      <c r="L31" s="85">
        <v>0</v>
      </c>
    </row>
    <row r="32" spans="2:12" ht="30" customHeight="1" x14ac:dyDescent="0.25">
      <c r="B32" s="78" t="s">
        <v>118</v>
      </c>
      <c r="C32" s="69">
        <v>795495</v>
      </c>
      <c r="D32" s="69">
        <v>313182</v>
      </c>
      <c r="E32" s="69">
        <v>1179068</v>
      </c>
      <c r="F32" s="69">
        <v>4000</v>
      </c>
      <c r="G32" s="69">
        <v>1114656</v>
      </c>
      <c r="H32" s="69">
        <v>47805</v>
      </c>
      <c r="I32" s="69">
        <v>224875</v>
      </c>
      <c r="J32" s="69">
        <v>351443</v>
      </c>
      <c r="K32" s="69">
        <v>769</v>
      </c>
      <c r="L32" s="85">
        <v>63287</v>
      </c>
    </row>
    <row r="33" spans="2:12" ht="30" customHeight="1" x14ac:dyDescent="0.25">
      <c r="B33" s="78" t="s">
        <v>119</v>
      </c>
      <c r="C33" s="69">
        <v>-29125</v>
      </c>
      <c r="D33" s="69">
        <v>85140</v>
      </c>
      <c r="E33" s="69">
        <v>165506</v>
      </c>
      <c r="F33" s="69">
        <v>26996</v>
      </c>
      <c r="G33" s="69">
        <v>135076</v>
      </c>
      <c r="H33" s="69">
        <v>16043</v>
      </c>
      <c r="I33" s="69">
        <v>1613</v>
      </c>
      <c r="J33" s="69">
        <v>96858</v>
      </c>
      <c r="K33" s="69">
        <v>33478</v>
      </c>
      <c r="L33" s="85">
        <v>337060</v>
      </c>
    </row>
    <row r="34" spans="2:12" ht="30" customHeight="1" x14ac:dyDescent="0.25">
      <c r="B34" s="78" t="s">
        <v>120</v>
      </c>
      <c r="C34" s="69">
        <v>208298</v>
      </c>
      <c r="D34" s="69">
        <v>84089</v>
      </c>
      <c r="E34" s="69">
        <v>626035</v>
      </c>
      <c r="F34" s="69">
        <v>28735</v>
      </c>
      <c r="G34" s="69">
        <v>759584</v>
      </c>
      <c r="H34" s="69">
        <v>216197</v>
      </c>
      <c r="I34" s="69">
        <v>0</v>
      </c>
      <c r="J34" s="69">
        <v>382860</v>
      </c>
      <c r="K34" s="69">
        <v>31903</v>
      </c>
      <c r="L34" s="85">
        <v>12088</v>
      </c>
    </row>
    <row r="35" spans="2:12" ht="30" customHeight="1" x14ac:dyDescent="0.25">
      <c r="B35" s="78" t="s">
        <v>121</v>
      </c>
      <c r="C35" s="69">
        <v>46688</v>
      </c>
      <c r="D35" s="69">
        <v>5453</v>
      </c>
      <c r="E35" s="69">
        <v>603903</v>
      </c>
      <c r="F35" s="69">
        <v>0</v>
      </c>
      <c r="G35" s="69">
        <v>337791</v>
      </c>
      <c r="H35" s="69">
        <v>0</v>
      </c>
      <c r="I35" s="69">
        <v>21486</v>
      </c>
      <c r="J35" s="69">
        <v>12334</v>
      </c>
      <c r="K35" s="69">
        <v>0</v>
      </c>
      <c r="L35" s="85">
        <v>0</v>
      </c>
    </row>
    <row r="36" spans="2:12" ht="30" customHeight="1" x14ac:dyDescent="0.25">
      <c r="B36" s="78" t="s">
        <v>122</v>
      </c>
      <c r="C36" s="69">
        <v>55104</v>
      </c>
      <c r="D36" s="69">
        <v>949687</v>
      </c>
      <c r="E36" s="69">
        <v>11988690</v>
      </c>
      <c r="F36" s="69">
        <v>44406</v>
      </c>
      <c r="G36" s="69">
        <v>732656</v>
      </c>
      <c r="H36" s="69">
        <v>44068</v>
      </c>
      <c r="I36" s="69">
        <v>0</v>
      </c>
      <c r="J36" s="69">
        <v>1628</v>
      </c>
      <c r="K36" s="69">
        <v>299356</v>
      </c>
      <c r="L36" s="85">
        <v>61930</v>
      </c>
    </row>
    <row r="37" spans="2:12" ht="30" customHeight="1" x14ac:dyDescent="0.25">
      <c r="B37" s="78" t="s">
        <v>123</v>
      </c>
      <c r="C37" s="69">
        <v>2592</v>
      </c>
      <c r="D37" s="69">
        <v>0</v>
      </c>
      <c r="E37" s="69">
        <v>1053858</v>
      </c>
      <c r="F37" s="69">
        <v>3097</v>
      </c>
      <c r="G37" s="69">
        <v>3823</v>
      </c>
      <c r="H37" s="69">
        <v>0</v>
      </c>
      <c r="I37" s="69">
        <v>67</v>
      </c>
      <c r="J37" s="69">
        <v>156781</v>
      </c>
      <c r="K37" s="69">
        <v>0</v>
      </c>
      <c r="L37" s="85">
        <v>8409</v>
      </c>
    </row>
    <row r="38" spans="2:12" ht="30" customHeight="1" thickBot="1" x14ac:dyDescent="0.3">
      <c r="B38" s="79" t="s">
        <v>124</v>
      </c>
      <c r="C38" s="80">
        <v>5626575</v>
      </c>
      <c r="D38" s="80">
        <v>3798200</v>
      </c>
      <c r="E38" s="80">
        <v>78883178</v>
      </c>
      <c r="F38" s="80">
        <v>869286</v>
      </c>
      <c r="G38" s="80">
        <v>13414978</v>
      </c>
      <c r="H38" s="80">
        <v>802126</v>
      </c>
      <c r="I38" s="80">
        <v>945703</v>
      </c>
      <c r="J38" s="80">
        <v>2123830</v>
      </c>
      <c r="K38" s="80">
        <v>483035</v>
      </c>
      <c r="L38" s="90">
        <v>8828482</v>
      </c>
    </row>
    <row r="39" spans="2:12" ht="15" thickTop="1" x14ac:dyDescent="0.3">
      <c r="B39" s="263" t="s">
        <v>50</v>
      </c>
      <c r="C39" s="263"/>
      <c r="D39" s="263"/>
      <c r="E39" s="263"/>
      <c r="F39" s="263"/>
      <c r="G39" s="263"/>
      <c r="H39" s="263"/>
      <c r="I39" s="294" t="s">
        <v>134</v>
      </c>
      <c r="J39" s="294"/>
      <c r="K39" s="294"/>
    </row>
  </sheetData>
  <sheetProtection algorithmName="SHA-512" hashValue="kR/i2bY7eicJUpHJ3kFvBRJT2RI4ih0SWX8f9G1WjlV/Qb2ripTLqRPJ1eCWXsD88RDBat8983rf/je/pXfFwQ==" saltValue="6nnHIB4SkDWANfIiMWOVeA==" spinCount="100000" sheet="1" objects="1" scenarios="1"/>
  <mergeCells count="3">
    <mergeCell ref="B39:H39"/>
    <mergeCell ref="I39:K39"/>
    <mergeCell ref="B3:L3"/>
  </mergeCells>
  <pageMargins left="0.70866141732283472" right="0.70866141732283472" top="0.74803149606299213" bottom="0.74803149606299213" header="0.31496062992125984" footer="0.31496062992125984"/>
  <pageSetup paperSize="9" scale="4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D34"/>
  <sheetViews>
    <sheetView showGridLines="0" zoomScale="80" zoomScaleNormal="80" workbookViewId="0">
      <selection activeCell="C1" sqref="C1"/>
    </sheetView>
  </sheetViews>
  <sheetFormatPr defaultColWidth="9.33203125" defaultRowHeight="21.75" customHeight="1" x14ac:dyDescent="0.25"/>
  <cols>
    <col min="1" max="1" width="11.5546875" style="4" customWidth="1"/>
    <col min="2" max="2" width="38" style="4" customWidth="1"/>
    <col min="3" max="3" width="175.33203125" style="4" customWidth="1"/>
    <col min="4" max="4" width="20.33203125" style="4" customWidth="1"/>
    <col min="5" max="16384" width="9.33203125" style="4"/>
  </cols>
  <sheetData>
    <row r="1" spans="1:3" ht="21.75" customHeight="1" thickBot="1" x14ac:dyDescent="0.3"/>
    <row r="2" spans="1:3" ht="21.75" customHeight="1" thickTop="1" x14ac:dyDescent="0.25">
      <c r="A2" s="107"/>
      <c r="B2" s="108"/>
      <c r="C2" s="109"/>
    </row>
    <row r="3" spans="1:3" ht="21.75" customHeight="1" x14ac:dyDescent="0.25">
      <c r="A3" s="107"/>
      <c r="B3" s="238" t="s">
        <v>149</v>
      </c>
      <c r="C3" s="239"/>
    </row>
    <row r="4" spans="1:3" ht="21.75" customHeight="1" x14ac:dyDescent="0.25">
      <c r="A4" s="107"/>
      <c r="B4" s="238"/>
      <c r="C4" s="239"/>
    </row>
    <row r="5" spans="1:3" ht="26.25" customHeight="1" x14ac:dyDescent="0.35">
      <c r="A5" s="107"/>
      <c r="B5" s="240" t="s">
        <v>289</v>
      </c>
      <c r="C5" s="241"/>
    </row>
    <row r="6" spans="1:3" ht="21.75" customHeight="1" thickBot="1" x14ac:dyDescent="0.4">
      <c r="A6" s="107"/>
      <c r="B6" s="236" t="s">
        <v>146</v>
      </c>
      <c r="C6" s="237"/>
    </row>
    <row r="7" spans="1:3" s="8" customFormat="1" ht="21.75" customHeight="1" thickTop="1" thickBot="1" x14ac:dyDescent="0.3">
      <c r="A7" s="107"/>
      <c r="B7" s="39" t="s">
        <v>147</v>
      </c>
      <c r="C7" s="40" t="s">
        <v>148</v>
      </c>
    </row>
    <row r="8" spans="1:3" ht="29.25" customHeight="1" thickTop="1" x14ac:dyDescent="0.25">
      <c r="A8" s="107"/>
      <c r="B8" s="110" t="s">
        <v>166</v>
      </c>
      <c r="C8" s="101" t="s">
        <v>268</v>
      </c>
    </row>
    <row r="9" spans="1:3" ht="29.25" customHeight="1" x14ac:dyDescent="0.25">
      <c r="A9" s="107"/>
      <c r="B9" s="111" t="s">
        <v>167</v>
      </c>
      <c r="C9" s="102" t="s">
        <v>269</v>
      </c>
    </row>
    <row r="10" spans="1:3" ht="29.25" customHeight="1" x14ac:dyDescent="0.25">
      <c r="A10" s="107"/>
      <c r="B10" s="111" t="s">
        <v>168</v>
      </c>
      <c r="C10" s="102" t="s">
        <v>270</v>
      </c>
    </row>
    <row r="11" spans="1:3" ht="29.25" customHeight="1" x14ac:dyDescent="0.25">
      <c r="A11" s="107"/>
      <c r="B11" s="111" t="s">
        <v>169</v>
      </c>
      <c r="C11" s="102" t="s">
        <v>271</v>
      </c>
    </row>
    <row r="12" spans="1:3" ht="29.25" customHeight="1" x14ac:dyDescent="0.25">
      <c r="A12" s="107"/>
      <c r="B12" s="111" t="s">
        <v>170</v>
      </c>
      <c r="C12" s="102" t="s">
        <v>272</v>
      </c>
    </row>
    <row r="13" spans="1:3" ht="29.25" customHeight="1" x14ac:dyDescent="0.25">
      <c r="A13" s="107"/>
      <c r="B13" s="111" t="s">
        <v>171</v>
      </c>
      <c r="C13" s="102" t="s">
        <v>273</v>
      </c>
    </row>
    <row r="14" spans="1:3" ht="29.25" customHeight="1" x14ac:dyDescent="0.25">
      <c r="A14" s="107"/>
      <c r="B14" s="111" t="s">
        <v>172</v>
      </c>
      <c r="C14" s="102" t="s">
        <v>274</v>
      </c>
    </row>
    <row r="15" spans="1:3" ht="29.25" customHeight="1" x14ac:dyDescent="0.25">
      <c r="A15" s="107"/>
      <c r="B15" s="111" t="s">
        <v>173</v>
      </c>
      <c r="C15" s="102" t="s">
        <v>275</v>
      </c>
    </row>
    <row r="16" spans="1:3" ht="29.25" customHeight="1" x14ac:dyDescent="0.25">
      <c r="A16" s="107"/>
      <c r="B16" s="111" t="s">
        <v>174</v>
      </c>
      <c r="C16" s="102" t="s">
        <v>276</v>
      </c>
    </row>
    <row r="17" spans="1:4" ht="29.25" customHeight="1" x14ac:dyDescent="0.25">
      <c r="A17" s="107"/>
      <c r="B17" s="111" t="s">
        <v>175</v>
      </c>
      <c r="C17" s="102" t="s">
        <v>277</v>
      </c>
    </row>
    <row r="18" spans="1:4" ht="29.25" customHeight="1" x14ac:dyDescent="0.25">
      <c r="A18" s="107"/>
      <c r="B18" s="111" t="s">
        <v>176</v>
      </c>
      <c r="C18" s="102" t="s">
        <v>278</v>
      </c>
    </row>
    <row r="19" spans="1:4" ht="29.25" customHeight="1" x14ac:dyDescent="0.25">
      <c r="A19" s="107"/>
      <c r="B19" s="111" t="s">
        <v>177</v>
      </c>
      <c r="C19" s="102" t="s">
        <v>279</v>
      </c>
      <c r="D19" s="112"/>
    </row>
    <row r="20" spans="1:4" ht="29.25" customHeight="1" x14ac:dyDescent="0.25">
      <c r="A20" s="107"/>
      <c r="B20" s="111" t="s">
        <v>178</v>
      </c>
      <c r="C20" s="102" t="s">
        <v>280</v>
      </c>
    </row>
    <row r="21" spans="1:4" ht="29.25" customHeight="1" x14ac:dyDescent="0.25">
      <c r="A21" s="107"/>
      <c r="B21" s="111" t="s">
        <v>179</v>
      </c>
      <c r="C21" s="102" t="s">
        <v>281</v>
      </c>
    </row>
    <row r="22" spans="1:4" ht="29.25" customHeight="1" x14ac:dyDescent="0.25">
      <c r="A22" s="107"/>
      <c r="B22" s="111" t="s">
        <v>180</v>
      </c>
      <c r="C22" s="102" t="s">
        <v>282</v>
      </c>
    </row>
    <row r="23" spans="1:4" ht="29.25" customHeight="1" x14ac:dyDescent="0.25">
      <c r="A23" s="107"/>
      <c r="B23" s="111" t="s">
        <v>181</v>
      </c>
      <c r="C23" s="102" t="s">
        <v>283</v>
      </c>
    </row>
    <row r="24" spans="1:4" ht="29.25" customHeight="1" x14ac:dyDescent="0.25">
      <c r="A24" s="107"/>
      <c r="B24" s="111" t="s">
        <v>182</v>
      </c>
      <c r="C24" s="102" t="s">
        <v>284</v>
      </c>
    </row>
    <row r="25" spans="1:4" ht="29.25" customHeight="1" x14ac:dyDescent="0.25">
      <c r="A25" s="107"/>
      <c r="B25" s="111" t="s">
        <v>183</v>
      </c>
      <c r="C25" s="102" t="s">
        <v>285</v>
      </c>
    </row>
    <row r="26" spans="1:4" ht="29.25" customHeight="1" x14ac:dyDescent="0.25">
      <c r="A26" s="107"/>
      <c r="B26" s="111" t="s">
        <v>184</v>
      </c>
      <c r="C26" s="102" t="s">
        <v>286</v>
      </c>
    </row>
    <row r="27" spans="1:4" ht="29.25" customHeight="1" x14ac:dyDescent="0.25">
      <c r="A27" s="107"/>
      <c r="B27" s="111" t="s">
        <v>185</v>
      </c>
      <c r="C27" s="102" t="s">
        <v>287</v>
      </c>
    </row>
    <row r="28" spans="1:4" ht="29.25" customHeight="1" x14ac:dyDescent="0.25">
      <c r="A28" s="107"/>
      <c r="B28" s="111" t="s">
        <v>186</v>
      </c>
      <c r="C28" s="102" t="s">
        <v>287</v>
      </c>
    </row>
    <row r="29" spans="1:4" ht="29.25" customHeight="1" x14ac:dyDescent="0.25">
      <c r="A29" s="107"/>
      <c r="B29" s="111" t="s">
        <v>187</v>
      </c>
      <c r="C29" s="102" t="s">
        <v>287</v>
      </c>
    </row>
    <row r="30" spans="1:4" ht="29.25" customHeight="1" x14ac:dyDescent="0.25">
      <c r="B30" s="111" t="s">
        <v>188</v>
      </c>
      <c r="C30" s="102" t="s">
        <v>288</v>
      </c>
    </row>
    <row r="31" spans="1:4" ht="29.25" customHeight="1" x14ac:dyDescent="0.25">
      <c r="B31" s="111" t="s">
        <v>189</v>
      </c>
      <c r="C31" s="102" t="s">
        <v>288</v>
      </c>
    </row>
    <row r="32" spans="1:4" ht="29.25" customHeight="1" x14ac:dyDescent="0.25">
      <c r="B32" s="111" t="s">
        <v>190</v>
      </c>
      <c r="C32" s="102" t="s">
        <v>288</v>
      </c>
    </row>
    <row r="33" spans="2:3" ht="29.25" customHeight="1" thickBot="1" x14ac:dyDescent="0.3">
      <c r="B33" s="113" t="s">
        <v>191</v>
      </c>
      <c r="C33" s="103" t="s">
        <v>288</v>
      </c>
    </row>
    <row r="34" spans="2:3" ht="21.75" customHeight="1" thickTop="1" x14ac:dyDescent="0.25">
      <c r="B34" s="114"/>
    </row>
  </sheetData>
  <sheetProtection algorithmName="SHA-512" hashValue="wRyRn8VEii0ZlvUlyeERx954nkgy852g80KTLT6gDyCxtNCJAORGozxZUci/VvDCApzMiKo8JAvuHFd1pFLSow==" saltValue="/b6reS30L1PDNV3fdED44A==" spinCount="100000" sheet="1" objects="1" scenarios="1"/>
  <mergeCells count="3">
    <mergeCell ref="B6:C6"/>
    <mergeCell ref="B3:C4"/>
    <mergeCell ref="B5:C5"/>
  </mergeCells>
  <hyperlinks>
    <hyperlink ref="B8" location="'APPENDIX 1 '!A1" display="APPENDIX 1 "/>
    <hyperlink ref="B9" location="'APPENDIX 2'!A1" display="'APPENDIX 2'"/>
    <hyperlink ref="B10" location="'APPENDIX 3'!A1" display="'APPENDIX 3'"/>
    <hyperlink ref="B11" location="'APPENDIX 4'!A1" display="'APPENDIX 4'"/>
    <hyperlink ref="B12" location="'APPENDIX 5'!A1" display="'APPENDIX 5'"/>
    <hyperlink ref="B13" location="'APPENDIX 6'!A1" display="'APPENDIX 6'"/>
    <hyperlink ref="B14" location="'APPENDIX 7'!A1" display="'APPENDIX 7'"/>
    <hyperlink ref="B15" location="'APPENDIX 8'!A1" display="'APPENDIX 8'"/>
    <hyperlink ref="B16" location="'APPENDIX 9'!A1" display="'APPENDIX 9'"/>
    <hyperlink ref="B17" location="'APPENDIX 10'!A1" display="'APPENDIX 10'"/>
    <hyperlink ref="B18" location="'APPENDIX 11'!A1" display="'APPENDIX 11'"/>
    <hyperlink ref="B19" location="'APPENDIX 12'!A1" display="'APPENDIX 12'"/>
    <hyperlink ref="B20" location="'APPENDIX 13'!A1" display="'APPENDIX 13'"/>
    <hyperlink ref="B21" location="'APPENDIX 14'!A1" display="'APPENDIX 14'"/>
    <hyperlink ref="B22" location="'APPENDIX 15'!A1" display="'APPENDIX 15'"/>
    <hyperlink ref="B23" location="'APPENDIX 16'!A1" display="'APPENDIX 16'"/>
    <hyperlink ref="B24" location="'APPENDIX 17'!A1" display="'APPENDIX 17'"/>
    <hyperlink ref="B25" location="'APPENDIX 18'!A1" display="'APPENDIX 18'"/>
    <hyperlink ref="B26" location="'APPENDIX 19'!A1" display="'APPENDIX 19'"/>
    <hyperlink ref="B27" location="'APPENDIX 20 i'!A1" display="'APPENDIX 20 i'"/>
    <hyperlink ref="B28" location="'APPENDIX 20 ii'!A1" display="'APPENDIX 20 ii'"/>
    <hyperlink ref="B29" location="'APPENDIX 20 iii'!A1" display="'APPENDIX 20 iii'"/>
    <hyperlink ref="B30" location="'APPENDIX 21 i'!A1" display="'APPENDIX 21 i'"/>
    <hyperlink ref="B31" location="'APPENDIX 21 ii'!A1" display="'APPENDIX 21 ii'"/>
    <hyperlink ref="B32" location="'APPENDIX 21 iii'!A1" display="'APPENDIX 21 iii'"/>
    <hyperlink ref="B33" location="'APPENDIX  21 iv'!A1" display="'APPENDIX  21 iv'"/>
  </hyperlinks>
  <pageMargins left="0.7" right="0.7" top="0.75" bottom="0.75" header="0.3" footer="0.3"/>
  <pageSetup paperSize="9" scale="5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pageSetUpPr fitToPage="1"/>
  </sheetPr>
  <dimension ref="A1:L40"/>
  <sheetViews>
    <sheetView showGridLines="0" zoomScale="80" zoomScaleNormal="80" workbookViewId="0">
      <selection activeCell="B2" sqref="B2:L39"/>
    </sheetView>
  </sheetViews>
  <sheetFormatPr defaultColWidth="19.44140625" defaultRowHeight="13.8" x14ac:dyDescent="0.25"/>
  <cols>
    <col min="1" max="1" width="18.33203125" style="17" customWidth="1"/>
    <col min="2" max="2" width="41" style="17" bestFit="1" customWidth="1"/>
    <col min="3" max="11" width="24.33203125" style="17" customWidth="1"/>
    <col min="12" max="16384" width="19.44140625" style="17"/>
  </cols>
  <sheetData>
    <row r="1" spans="1:12" ht="33" customHeight="1" x14ac:dyDescent="0.25"/>
    <row r="2" spans="1:12" ht="18.75" customHeight="1" x14ac:dyDescent="0.3">
      <c r="A2" s="82"/>
      <c r="B2" s="298" t="s">
        <v>125</v>
      </c>
      <c r="C2" s="298"/>
      <c r="D2" s="298"/>
      <c r="E2" s="298"/>
      <c r="F2" s="298"/>
      <c r="G2" s="298"/>
      <c r="H2" s="298"/>
      <c r="I2" s="298"/>
      <c r="J2" s="298"/>
      <c r="K2" s="298"/>
    </row>
    <row r="3" spans="1:12" ht="26.25" customHeight="1" x14ac:dyDescent="0.25">
      <c r="B3" s="299" t="s">
        <v>311</v>
      </c>
      <c r="C3" s="300"/>
      <c r="D3" s="300"/>
      <c r="E3" s="300"/>
      <c r="F3" s="300"/>
      <c r="G3" s="300"/>
      <c r="H3" s="300"/>
      <c r="I3" s="300"/>
      <c r="J3" s="300"/>
      <c r="K3" s="300"/>
      <c r="L3" s="301"/>
    </row>
    <row r="4" spans="1:12" ht="48.75" customHeight="1" x14ac:dyDescent="0.25">
      <c r="B4" s="83" t="s">
        <v>0</v>
      </c>
      <c r="C4" s="117" t="s">
        <v>56</v>
      </c>
      <c r="D4" s="117" t="s">
        <v>127</v>
      </c>
      <c r="E4" s="117" t="s">
        <v>32</v>
      </c>
      <c r="F4" s="117" t="s">
        <v>33</v>
      </c>
      <c r="G4" s="117" t="s">
        <v>133</v>
      </c>
      <c r="H4" s="117" t="s">
        <v>48</v>
      </c>
      <c r="I4" s="117" t="s">
        <v>267</v>
      </c>
      <c r="J4" s="117" t="s">
        <v>135</v>
      </c>
      <c r="K4" s="117" t="s">
        <v>128</v>
      </c>
      <c r="L4" s="117" t="s">
        <v>199</v>
      </c>
    </row>
    <row r="5" spans="1:12" ht="28.5" customHeight="1" x14ac:dyDescent="0.25">
      <c r="B5" s="84" t="s">
        <v>91</v>
      </c>
      <c r="C5" s="85">
        <v>255000</v>
      </c>
      <c r="D5" s="85">
        <v>450000</v>
      </c>
      <c r="E5" s="85">
        <v>500000</v>
      </c>
      <c r="F5" s="85">
        <v>161388</v>
      </c>
      <c r="G5" s="85">
        <v>173000</v>
      </c>
      <c r="H5" s="85">
        <v>500000</v>
      </c>
      <c r="I5" s="85">
        <v>400000</v>
      </c>
      <c r="J5" s="85">
        <v>612340</v>
      </c>
      <c r="K5" s="85">
        <v>450000</v>
      </c>
      <c r="L5" s="85">
        <v>416726</v>
      </c>
    </row>
    <row r="6" spans="1:12" ht="28.5" customHeight="1" x14ac:dyDescent="0.25">
      <c r="B6" s="84" t="s">
        <v>92</v>
      </c>
      <c r="C6" s="85">
        <v>0</v>
      </c>
      <c r="D6" s="85">
        <v>0</v>
      </c>
      <c r="E6" s="85">
        <v>0</v>
      </c>
      <c r="F6" s="85">
        <v>0</v>
      </c>
      <c r="G6" s="85">
        <v>0</v>
      </c>
      <c r="H6" s="85">
        <v>0</v>
      </c>
      <c r="I6" s="85">
        <v>0</v>
      </c>
      <c r="J6" s="85">
        <v>0</v>
      </c>
      <c r="K6" s="85">
        <v>0</v>
      </c>
      <c r="L6" s="85">
        <v>491067</v>
      </c>
    </row>
    <row r="7" spans="1:12" ht="28.5" customHeight="1" x14ac:dyDescent="0.25">
      <c r="B7" s="84" t="s">
        <v>93</v>
      </c>
      <c r="C7" s="85">
        <v>0</v>
      </c>
      <c r="D7" s="85">
        <v>0</v>
      </c>
      <c r="E7" s="85">
        <v>0</v>
      </c>
      <c r="F7" s="85">
        <v>129951</v>
      </c>
      <c r="G7" s="85">
        <v>0</v>
      </c>
      <c r="H7" s="85">
        <v>0</v>
      </c>
      <c r="I7" s="85">
        <v>0</v>
      </c>
      <c r="J7" s="85">
        <v>384883</v>
      </c>
      <c r="K7" s="85">
        <v>0</v>
      </c>
      <c r="L7" s="85">
        <v>2500</v>
      </c>
    </row>
    <row r="8" spans="1:12" ht="28.5" customHeight="1" x14ac:dyDescent="0.25">
      <c r="B8" s="84" t="s">
        <v>94</v>
      </c>
      <c r="C8" s="85">
        <v>19080</v>
      </c>
      <c r="D8" s="85">
        <v>7769591</v>
      </c>
      <c r="E8" s="85">
        <v>3703230</v>
      </c>
      <c r="F8" s="85">
        <v>318516</v>
      </c>
      <c r="G8" s="85">
        <v>110212</v>
      </c>
      <c r="H8" s="85">
        <v>4631832</v>
      </c>
      <c r="I8" s="85">
        <v>0</v>
      </c>
      <c r="J8" s="85">
        <v>2161000</v>
      </c>
      <c r="K8" s="85">
        <v>1016895</v>
      </c>
      <c r="L8" s="85">
        <v>0</v>
      </c>
    </row>
    <row r="9" spans="1:12" ht="28.5" customHeight="1" x14ac:dyDescent="0.25">
      <c r="B9" s="84" t="s">
        <v>95</v>
      </c>
      <c r="C9" s="85">
        <v>0</v>
      </c>
      <c r="D9" s="85">
        <v>2568278</v>
      </c>
      <c r="E9" s="85">
        <v>1885991</v>
      </c>
      <c r="F9" s="85">
        <v>-60355</v>
      </c>
      <c r="G9" s="85">
        <v>11667</v>
      </c>
      <c r="H9" s="85">
        <v>0</v>
      </c>
      <c r="I9" s="85">
        <v>21815</v>
      </c>
      <c r="J9" s="85">
        <v>-315546</v>
      </c>
      <c r="K9" s="85">
        <v>62000</v>
      </c>
      <c r="L9" s="85">
        <v>-1131455</v>
      </c>
    </row>
    <row r="10" spans="1:12" ht="28.5" customHeight="1" x14ac:dyDescent="0.25">
      <c r="B10" s="84" t="s">
        <v>96</v>
      </c>
      <c r="C10" s="85">
        <v>0</v>
      </c>
      <c r="D10" s="85">
        <v>0</v>
      </c>
      <c r="E10" s="85">
        <v>0</v>
      </c>
      <c r="F10" s="85">
        <v>1854991</v>
      </c>
      <c r="G10" s="85">
        <v>0</v>
      </c>
      <c r="H10" s="85">
        <v>-39090</v>
      </c>
      <c r="I10" s="85">
        <v>337312</v>
      </c>
      <c r="J10" s="85">
        <v>0</v>
      </c>
      <c r="K10" s="85">
        <v>0</v>
      </c>
      <c r="L10" s="85">
        <v>590379</v>
      </c>
    </row>
    <row r="11" spans="1:12" ht="28.5" customHeight="1" x14ac:dyDescent="0.25">
      <c r="B11" s="86" t="s">
        <v>97</v>
      </c>
      <c r="C11" s="87">
        <v>274080</v>
      </c>
      <c r="D11" s="87">
        <v>10787869</v>
      </c>
      <c r="E11" s="87">
        <v>6089220</v>
      </c>
      <c r="F11" s="87">
        <v>2404491</v>
      </c>
      <c r="G11" s="87">
        <v>294879</v>
      </c>
      <c r="H11" s="87">
        <v>5092742</v>
      </c>
      <c r="I11" s="87">
        <v>759127</v>
      </c>
      <c r="J11" s="87">
        <v>2842676</v>
      </c>
      <c r="K11" s="87">
        <v>1528895</v>
      </c>
      <c r="L11" s="87">
        <v>369218</v>
      </c>
    </row>
    <row r="12" spans="1:12" ht="28.5" customHeight="1" x14ac:dyDescent="0.25">
      <c r="B12" s="84" t="s">
        <v>98</v>
      </c>
      <c r="C12" s="85">
        <v>116847</v>
      </c>
      <c r="D12" s="85">
        <v>125380</v>
      </c>
      <c r="E12" s="85">
        <v>774390</v>
      </c>
      <c r="F12" s="85">
        <v>0</v>
      </c>
      <c r="G12" s="85">
        <v>26275</v>
      </c>
      <c r="H12" s="85">
        <v>0</v>
      </c>
      <c r="I12" s="85">
        <v>0</v>
      </c>
      <c r="J12" s="85">
        <v>396682</v>
      </c>
      <c r="K12" s="85">
        <v>13579</v>
      </c>
      <c r="L12" s="85">
        <v>234370</v>
      </c>
    </row>
    <row r="13" spans="1:12" ht="28.5" customHeight="1" x14ac:dyDescent="0.25">
      <c r="B13" s="88" t="s">
        <v>99</v>
      </c>
      <c r="C13" s="85">
        <v>848718</v>
      </c>
      <c r="D13" s="85">
        <v>73520804</v>
      </c>
      <c r="E13" s="85">
        <v>68546958</v>
      </c>
      <c r="F13" s="85">
        <v>33294608</v>
      </c>
      <c r="G13" s="85">
        <v>830471</v>
      </c>
      <c r="H13" s="85">
        <v>2641625</v>
      </c>
      <c r="I13" s="85">
        <v>0</v>
      </c>
      <c r="J13" s="85">
        <v>19400421</v>
      </c>
      <c r="K13" s="85">
        <v>11640864</v>
      </c>
      <c r="L13" s="85">
        <v>1330935</v>
      </c>
    </row>
    <row r="14" spans="1:12" ht="28.5" customHeight="1" x14ac:dyDescent="0.25">
      <c r="B14" s="88" t="s">
        <v>100</v>
      </c>
      <c r="C14" s="85">
        <v>0</v>
      </c>
      <c r="D14" s="85">
        <v>1611901</v>
      </c>
      <c r="E14" s="85">
        <v>63508</v>
      </c>
      <c r="F14" s="85">
        <v>13786</v>
      </c>
      <c r="G14" s="85">
        <v>0</v>
      </c>
      <c r="H14" s="85">
        <v>0</v>
      </c>
      <c r="I14" s="85">
        <v>0</v>
      </c>
      <c r="J14" s="85">
        <v>1086335</v>
      </c>
      <c r="K14" s="85">
        <v>299257</v>
      </c>
      <c r="L14" s="85">
        <v>203529</v>
      </c>
    </row>
    <row r="15" spans="1:12" ht="28.5" customHeight="1" x14ac:dyDescent="0.25">
      <c r="B15" s="88" t="s">
        <v>101</v>
      </c>
      <c r="C15" s="85">
        <v>195129</v>
      </c>
      <c r="D15" s="85">
        <v>881564</v>
      </c>
      <c r="E15" s="85">
        <v>1363793</v>
      </c>
      <c r="F15" s="85">
        <v>594447</v>
      </c>
      <c r="G15" s="85">
        <v>4919</v>
      </c>
      <c r="H15" s="85">
        <v>1890145</v>
      </c>
      <c r="I15" s="85">
        <v>163334</v>
      </c>
      <c r="J15" s="85">
        <v>771395</v>
      </c>
      <c r="K15" s="85">
        <v>78821</v>
      </c>
      <c r="L15" s="85">
        <v>178878</v>
      </c>
    </row>
    <row r="16" spans="1:12" ht="28.5" customHeight="1" thickBot="1" x14ac:dyDescent="0.3">
      <c r="B16" s="89" t="s">
        <v>102</v>
      </c>
      <c r="C16" s="90">
        <v>1434774</v>
      </c>
      <c r="D16" s="90">
        <v>86927517</v>
      </c>
      <c r="E16" s="90">
        <v>76837869</v>
      </c>
      <c r="F16" s="90">
        <v>36307332</v>
      </c>
      <c r="G16" s="90">
        <v>1156543</v>
      </c>
      <c r="H16" s="90">
        <v>9624512</v>
      </c>
      <c r="I16" s="90">
        <v>922461</v>
      </c>
      <c r="J16" s="90">
        <v>24497509</v>
      </c>
      <c r="K16" s="90">
        <v>13561416</v>
      </c>
      <c r="L16" s="90">
        <v>2316929</v>
      </c>
    </row>
    <row r="17" spans="2:12" ht="28.5" customHeight="1" thickTop="1" x14ac:dyDescent="0.25">
      <c r="B17" s="91" t="s">
        <v>103</v>
      </c>
      <c r="C17" s="92">
        <v>0</v>
      </c>
      <c r="D17" s="92">
        <v>0</v>
      </c>
      <c r="E17" s="92">
        <v>0</v>
      </c>
      <c r="F17" s="92">
        <v>1064579</v>
      </c>
      <c r="G17" s="92">
        <v>0</v>
      </c>
      <c r="H17" s="92">
        <v>0</v>
      </c>
      <c r="I17" s="92">
        <v>0</v>
      </c>
      <c r="J17" s="92">
        <v>728445</v>
      </c>
      <c r="K17" s="92">
        <v>0</v>
      </c>
      <c r="L17" s="92">
        <v>92500</v>
      </c>
    </row>
    <row r="18" spans="2:12" ht="28.5" customHeight="1" x14ac:dyDescent="0.25">
      <c r="B18" s="88" t="s">
        <v>104</v>
      </c>
      <c r="C18" s="85">
        <v>0</v>
      </c>
      <c r="D18" s="92">
        <v>10534000</v>
      </c>
      <c r="E18" s="85">
        <v>4472777</v>
      </c>
      <c r="F18" s="85">
        <v>2010974</v>
      </c>
      <c r="G18" s="85">
        <v>175000</v>
      </c>
      <c r="H18" s="85">
        <v>1680614</v>
      </c>
      <c r="I18" s="85">
        <v>0</v>
      </c>
      <c r="J18" s="85">
        <v>1081555</v>
      </c>
      <c r="K18" s="85">
        <v>5414000</v>
      </c>
      <c r="L18" s="98">
        <v>797000</v>
      </c>
    </row>
    <row r="19" spans="2:12" ht="28.5" customHeight="1" x14ac:dyDescent="0.25">
      <c r="B19" s="88" t="s">
        <v>105</v>
      </c>
      <c r="C19" s="85">
        <v>0</v>
      </c>
      <c r="D19" s="85">
        <v>81547</v>
      </c>
      <c r="E19" s="85">
        <v>45299</v>
      </c>
      <c r="F19" s="85">
        <v>13612</v>
      </c>
      <c r="G19" s="85">
        <v>15085</v>
      </c>
      <c r="H19" s="85">
        <v>0</v>
      </c>
      <c r="I19" s="85">
        <v>18655</v>
      </c>
      <c r="J19" s="85">
        <v>63885</v>
      </c>
      <c r="K19" s="85">
        <v>50904</v>
      </c>
      <c r="L19" s="98">
        <v>11832</v>
      </c>
    </row>
    <row r="20" spans="2:12" ht="28.5" customHeight="1" x14ac:dyDescent="0.25">
      <c r="B20" s="88" t="s">
        <v>106</v>
      </c>
      <c r="C20" s="85">
        <v>577693</v>
      </c>
      <c r="D20" s="85">
        <v>60786968</v>
      </c>
      <c r="E20" s="85">
        <v>52280672</v>
      </c>
      <c r="F20" s="85">
        <v>31425379</v>
      </c>
      <c r="G20" s="85">
        <v>578266</v>
      </c>
      <c r="H20" s="85">
        <v>3697173</v>
      </c>
      <c r="I20" s="85">
        <v>45000</v>
      </c>
      <c r="J20" s="85">
        <v>15025678</v>
      </c>
      <c r="K20" s="85">
        <v>3983897</v>
      </c>
      <c r="L20" s="85">
        <v>954815</v>
      </c>
    </row>
    <row r="21" spans="2:12" ht="28.5" customHeight="1" x14ac:dyDescent="0.25">
      <c r="B21" s="88" t="s">
        <v>107</v>
      </c>
      <c r="C21" s="85">
        <v>0</v>
      </c>
      <c r="D21" s="85">
        <v>0</v>
      </c>
      <c r="E21" s="85">
        <v>0</v>
      </c>
      <c r="F21" s="85">
        <v>0</v>
      </c>
      <c r="G21" s="85">
        <v>0</v>
      </c>
      <c r="H21" s="85">
        <v>0</v>
      </c>
      <c r="I21" s="85">
        <v>0</v>
      </c>
      <c r="J21" s="85">
        <v>0</v>
      </c>
      <c r="K21" s="85">
        <v>64420</v>
      </c>
      <c r="L21" s="85">
        <v>0</v>
      </c>
    </row>
    <row r="22" spans="2:12" ht="28.5" customHeight="1" x14ac:dyDescent="0.25">
      <c r="B22" s="88" t="s">
        <v>108</v>
      </c>
      <c r="C22" s="85">
        <v>0</v>
      </c>
      <c r="D22" s="85">
        <v>1246846</v>
      </c>
      <c r="E22" s="85">
        <v>2072638</v>
      </c>
      <c r="F22" s="85">
        <v>0</v>
      </c>
      <c r="G22" s="85">
        <v>0</v>
      </c>
      <c r="H22" s="85">
        <v>0</v>
      </c>
      <c r="I22" s="85">
        <v>0</v>
      </c>
      <c r="J22" s="85">
        <v>0</v>
      </c>
      <c r="K22" s="85">
        <v>0</v>
      </c>
      <c r="L22" s="85">
        <v>0</v>
      </c>
    </row>
    <row r="23" spans="2:12" ht="28.5" customHeight="1" x14ac:dyDescent="0.25">
      <c r="B23" s="88" t="s">
        <v>109</v>
      </c>
      <c r="C23" s="85">
        <v>750</v>
      </c>
      <c r="D23" s="85">
        <v>1322133</v>
      </c>
      <c r="E23" s="85">
        <v>807098</v>
      </c>
      <c r="F23" s="85">
        <v>52516</v>
      </c>
      <c r="G23" s="85">
        <v>25356</v>
      </c>
      <c r="H23" s="85">
        <v>0</v>
      </c>
      <c r="I23" s="85">
        <v>0</v>
      </c>
      <c r="J23" s="85">
        <v>898504</v>
      </c>
      <c r="K23" s="85">
        <v>94703</v>
      </c>
      <c r="L23" s="85">
        <v>18927</v>
      </c>
    </row>
    <row r="24" spans="2:12" ht="28.5" customHeight="1" x14ac:dyDescent="0.25">
      <c r="B24" s="88" t="s">
        <v>110</v>
      </c>
      <c r="C24" s="85">
        <v>0</v>
      </c>
      <c r="D24" s="85">
        <v>0</v>
      </c>
      <c r="E24" s="85">
        <v>0</v>
      </c>
      <c r="F24" s="85">
        <v>0</v>
      </c>
      <c r="G24" s="85">
        <v>41859</v>
      </c>
      <c r="H24" s="85">
        <v>0</v>
      </c>
      <c r="I24" s="85">
        <v>0</v>
      </c>
      <c r="J24" s="85">
        <v>0</v>
      </c>
      <c r="K24" s="85">
        <v>0</v>
      </c>
      <c r="L24" s="85">
        <v>0</v>
      </c>
    </row>
    <row r="25" spans="2:12" ht="28.5" customHeight="1" x14ac:dyDescent="0.25">
      <c r="B25" s="88" t="s">
        <v>111</v>
      </c>
      <c r="C25" s="85">
        <v>0</v>
      </c>
      <c r="D25" s="85">
        <v>0</v>
      </c>
      <c r="E25" s="85">
        <v>0</v>
      </c>
      <c r="F25" s="85">
        <v>0</v>
      </c>
      <c r="G25" s="85">
        <v>0</v>
      </c>
      <c r="H25" s="85">
        <v>0</v>
      </c>
      <c r="I25" s="85">
        <v>0</v>
      </c>
      <c r="J25" s="85">
        <v>0</v>
      </c>
      <c r="K25" s="85">
        <v>0</v>
      </c>
      <c r="L25" s="85">
        <v>0</v>
      </c>
    </row>
    <row r="26" spans="2:12" ht="28.5" customHeight="1" x14ac:dyDescent="0.25">
      <c r="B26" s="88" t="s">
        <v>112</v>
      </c>
      <c r="C26" s="85">
        <v>0</v>
      </c>
      <c r="D26" s="85">
        <v>6935779</v>
      </c>
      <c r="E26" s="85">
        <v>4075111</v>
      </c>
      <c r="F26" s="85">
        <v>134576</v>
      </c>
      <c r="G26" s="85">
        <v>0</v>
      </c>
      <c r="H26" s="85">
        <v>269495</v>
      </c>
      <c r="I26" s="85">
        <v>0</v>
      </c>
      <c r="J26" s="85">
        <v>3313741</v>
      </c>
      <c r="K26" s="85">
        <v>108184</v>
      </c>
      <c r="L26" s="85">
        <v>63931</v>
      </c>
    </row>
    <row r="27" spans="2:12" ht="28.5" customHeight="1" x14ac:dyDescent="0.25">
      <c r="B27" s="88" t="s">
        <v>113</v>
      </c>
      <c r="C27" s="85">
        <v>0</v>
      </c>
      <c r="D27" s="85">
        <v>2358</v>
      </c>
      <c r="E27" s="85">
        <v>3373177</v>
      </c>
      <c r="F27" s="85">
        <v>153</v>
      </c>
      <c r="G27" s="85">
        <v>57929</v>
      </c>
      <c r="H27" s="85">
        <v>0</v>
      </c>
      <c r="I27" s="85">
        <v>0</v>
      </c>
      <c r="J27" s="85">
        <v>163705</v>
      </c>
      <c r="K27" s="85">
        <v>2397807</v>
      </c>
      <c r="L27" s="85">
        <v>3386</v>
      </c>
    </row>
    <row r="28" spans="2:12" ht="28.5" customHeight="1" x14ac:dyDescent="0.25">
      <c r="B28" s="88" t="s">
        <v>114</v>
      </c>
      <c r="C28" s="85">
        <v>0</v>
      </c>
      <c r="D28" s="85">
        <v>0</v>
      </c>
      <c r="E28" s="85">
        <v>0</v>
      </c>
      <c r="F28" s="85">
        <v>0</v>
      </c>
      <c r="G28" s="85">
        <v>0</v>
      </c>
      <c r="H28" s="85">
        <v>0</v>
      </c>
      <c r="I28" s="85">
        <v>0</v>
      </c>
      <c r="J28" s="85">
        <v>0</v>
      </c>
      <c r="K28" s="85">
        <v>0</v>
      </c>
      <c r="L28" s="85">
        <v>0</v>
      </c>
    </row>
    <row r="29" spans="2:12" ht="28.5" customHeight="1" x14ac:dyDescent="0.25">
      <c r="B29" s="88" t="s">
        <v>115</v>
      </c>
      <c r="C29" s="85">
        <v>0</v>
      </c>
      <c r="D29" s="85">
        <v>0</v>
      </c>
      <c r="E29" s="85">
        <v>0</v>
      </c>
      <c r="F29" s="85">
        <v>0</v>
      </c>
      <c r="G29" s="85">
        <v>0</v>
      </c>
      <c r="H29" s="85">
        <v>0</v>
      </c>
      <c r="I29" s="85">
        <v>0</v>
      </c>
      <c r="J29" s="85">
        <v>0</v>
      </c>
      <c r="K29" s="85">
        <v>0</v>
      </c>
      <c r="L29" s="85">
        <v>0</v>
      </c>
    </row>
    <row r="30" spans="2:12" ht="28.5" customHeight="1" x14ac:dyDescent="0.25">
      <c r="B30" s="88" t="s">
        <v>116</v>
      </c>
      <c r="C30" s="85">
        <v>12601</v>
      </c>
      <c r="D30" s="85">
        <v>628613</v>
      </c>
      <c r="E30" s="85">
        <v>852868</v>
      </c>
      <c r="F30" s="85">
        <v>152500</v>
      </c>
      <c r="G30" s="85">
        <v>9702</v>
      </c>
      <c r="H30" s="85">
        <v>0</v>
      </c>
      <c r="I30" s="85">
        <v>0</v>
      </c>
      <c r="J30" s="85">
        <v>1174860</v>
      </c>
      <c r="K30" s="85">
        <v>58812</v>
      </c>
      <c r="L30" s="85">
        <v>14724</v>
      </c>
    </row>
    <row r="31" spans="2:12" ht="28.5" customHeight="1" x14ac:dyDescent="0.25">
      <c r="B31" s="88" t="s">
        <v>117</v>
      </c>
      <c r="C31" s="85">
        <v>0</v>
      </c>
      <c r="D31" s="85">
        <v>513366</v>
      </c>
      <c r="E31" s="85">
        <v>0</v>
      </c>
      <c r="F31" s="85">
        <v>4813</v>
      </c>
      <c r="G31" s="85">
        <v>0</v>
      </c>
      <c r="H31" s="85">
        <v>0</v>
      </c>
      <c r="I31" s="85">
        <v>0</v>
      </c>
      <c r="J31" s="85">
        <v>396478</v>
      </c>
      <c r="K31" s="85">
        <v>90705</v>
      </c>
      <c r="L31" s="85">
        <v>28686</v>
      </c>
    </row>
    <row r="32" spans="2:12" ht="28.5" customHeight="1" x14ac:dyDescent="0.25">
      <c r="B32" s="88" t="s">
        <v>118</v>
      </c>
      <c r="C32" s="85">
        <v>648836</v>
      </c>
      <c r="D32" s="85">
        <v>4590115</v>
      </c>
      <c r="E32" s="85">
        <v>2820902</v>
      </c>
      <c r="F32" s="85">
        <v>695031</v>
      </c>
      <c r="G32" s="85">
        <v>68812</v>
      </c>
      <c r="H32" s="85">
        <v>3479105</v>
      </c>
      <c r="I32" s="85">
        <v>0</v>
      </c>
      <c r="J32" s="85">
        <v>748473</v>
      </c>
      <c r="K32" s="85">
        <v>549896</v>
      </c>
      <c r="L32" s="85">
        <v>215223</v>
      </c>
    </row>
    <row r="33" spans="2:12" ht="28.5" customHeight="1" x14ac:dyDescent="0.25">
      <c r="B33" s="88" t="s">
        <v>119</v>
      </c>
      <c r="C33" s="85">
        <v>39117</v>
      </c>
      <c r="D33" s="85">
        <v>105461</v>
      </c>
      <c r="E33" s="85">
        <v>4078495</v>
      </c>
      <c r="F33" s="85">
        <v>634741</v>
      </c>
      <c r="G33" s="85">
        <v>4090</v>
      </c>
      <c r="H33" s="85">
        <v>6761</v>
      </c>
      <c r="I33" s="85">
        <v>316868</v>
      </c>
      <c r="J33" s="85">
        <v>0</v>
      </c>
      <c r="K33" s="85">
        <v>17054</v>
      </c>
      <c r="L33" s="85">
        <v>6356</v>
      </c>
    </row>
    <row r="34" spans="2:12" ht="28.5" customHeight="1" x14ac:dyDescent="0.25">
      <c r="B34" s="88" t="s">
        <v>120</v>
      </c>
      <c r="C34" s="85">
        <v>14498</v>
      </c>
      <c r="D34" s="85">
        <v>0</v>
      </c>
      <c r="E34" s="85">
        <v>676144</v>
      </c>
      <c r="F34" s="85">
        <v>455</v>
      </c>
      <c r="G34" s="85">
        <v>83401</v>
      </c>
      <c r="H34" s="85">
        <v>163909</v>
      </c>
      <c r="I34" s="85">
        <v>0</v>
      </c>
      <c r="J34" s="85">
        <v>220875</v>
      </c>
      <c r="K34" s="85">
        <v>212510</v>
      </c>
      <c r="L34" s="85">
        <v>48388</v>
      </c>
    </row>
    <row r="35" spans="2:12" ht="28.5" customHeight="1" x14ac:dyDescent="0.25">
      <c r="B35" s="88" t="s">
        <v>121</v>
      </c>
      <c r="C35" s="85">
        <v>0</v>
      </c>
      <c r="D35" s="85">
        <v>79617</v>
      </c>
      <c r="E35" s="85">
        <v>995099</v>
      </c>
      <c r="F35" s="85">
        <v>107872</v>
      </c>
      <c r="G35" s="85">
        <v>26078</v>
      </c>
      <c r="H35" s="85">
        <v>0</v>
      </c>
      <c r="I35" s="85">
        <v>516915</v>
      </c>
      <c r="J35" s="85">
        <v>115666</v>
      </c>
      <c r="K35" s="85">
        <v>480742</v>
      </c>
      <c r="L35" s="85">
        <v>0</v>
      </c>
    </row>
    <row r="36" spans="2:12" ht="28.5" customHeight="1" x14ac:dyDescent="0.25">
      <c r="B36" s="88" t="s">
        <v>122</v>
      </c>
      <c r="C36" s="85">
        <v>141279</v>
      </c>
      <c r="D36" s="85">
        <v>81277</v>
      </c>
      <c r="E36" s="85">
        <v>240226</v>
      </c>
      <c r="F36" s="85">
        <v>0</v>
      </c>
      <c r="G36" s="85">
        <v>59056</v>
      </c>
      <c r="H36" s="85">
        <v>0</v>
      </c>
      <c r="I36" s="85">
        <v>0</v>
      </c>
      <c r="J36" s="85">
        <v>396235</v>
      </c>
      <c r="K36" s="85">
        <v>24071</v>
      </c>
      <c r="L36" s="85">
        <v>57935</v>
      </c>
    </row>
    <row r="37" spans="2:12" ht="28.5" customHeight="1" x14ac:dyDescent="0.25">
      <c r="B37" s="88" t="s">
        <v>123</v>
      </c>
      <c r="C37" s="85">
        <v>0</v>
      </c>
      <c r="D37" s="85">
        <v>19435</v>
      </c>
      <c r="E37" s="85">
        <v>47365</v>
      </c>
      <c r="F37" s="85">
        <v>10130</v>
      </c>
      <c r="G37" s="85">
        <v>11909</v>
      </c>
      <c r="H37" s="85">
        <v>327455</v>
      </c>
      <c r="I37" s="85">
        <v>25022</v>
      </c>
      <c r="J37" s="85">
        <v>169409</v>
      </c>
      <c r="K37" s="85">
        <v>13712</v>
      </c>
      <c r="L37" s="85">
        <v>3227</v>
      </c>
    </row>
    <row r="38" spans="2:12" ht="28.5" customHeight="1" thickBot="1" x14ac:dyDescent="0.3">
      <c r="B38" s="89" t="s">
        <v>124</v>
      </c>
      <c r="C38" s="90">
        <v>1434774</v>
      </c>
      <c r="D38" s="90">
        <v>86927517</v>
      </c>
      <c r="E38" s="90">
        <v>76837869</v>
      </c>
      <c r="F38" s="90">
        <v>36307332</v>
      </c>
      <c r="G38" s="90">
        <v>1156543</v>
      </c>
      <c r="H38" s="90">
        <v>9624512</v>
      </c>
      <c r="I38" s="90">
        <v>922461</v>
      </c>
      <c r="J38" s="90">
        <v>24497509</v>
      </c>
      <c r="K38" s="90">
        <v>13561416</v>
      </c>
      <c r="L38" s="90">
        <v>2316929</v>
      </c>
    </row>
    <row r="39" spans="2:12" ht="18.75" customHeight="1" thickTop="1" x14ac:dyDescent="0.3">
      <c r="B39" s="298" t="s">
        <v>50</v>
      </c>
      <c r="C39" s="298"/>
      <c r="D39" s="298"/>
      <c r="E39" s="298"/>
      <c r="F39" s="298"/>
      <c r="G39" s="298"/>
      <c r="H39" s="298"/>
      <c r="I39" s="298"/>
      <c r="J39" s="302" t="s">
        <v>134</v>
      </c>
      <c r="K39" s="302"/>
      <c r="L39" s="302"/>
    </row>
    <row r="40" spans="2:12" ht="18.75" customHeight="1" x14ac:dyDescent="0.25"/>
  </sheetData>
  <sheetProtection algorithmName="SHA-512" hashValue="yNNRHrASCk2Iq4kmJAQE9decIYvC4QE79CSu+Gnj6uSkcP9qE8LcyJrp++dTfK5t1eixclrMqrFptp4k3bQw2Q==" saltValue="H9NY5YrdoH9MTJkkwdPtfw==" spinCount="100000" sheet="1" objects="1" scenarios="1"/>
  <mergeCells count="4">
    <mergeCell ref="B2:K2"/>
    <mergeCell ref="B39:I39"/>
    <mergeCell ref="B3:L3"/>
    <mergeCell ref="J39:L39"/>
  </mergeCells>
  <pageMargins left="0.7" right="0.7" top="0.75" bottom="0.75" header="0.3" footer="0.3"/>
  <pageSetup paperSize="9" scale="44"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pageSetUpPr fitToPage="1"/>
  </sheetPr>
  <dimension ref="A2:Y48"/>
  <sheetViews>
    <sheetView showGridLines="0" topLeftCell="C1" zoomScale="80" zoomScaleNormal="80" zoomScaleSheetLayoutView="55" workbookViewId="0">
      <selection activeCell="D14" sqref="D14"/>
    </sheetView>
  </sheetViews>
  <sheetFormatPr defaultColWidth="9.33203125" defaultRowHeight="19.5" customHeight="1" x14ac:dyDescent="0.3"/>
  <cols>
    <col min="1" max="1" width="12.44140625" style="4" customWidth="1"/>
    <col min="2" max="2" width="45.6640625" style="4" customWidth="1"/>
    <col min="3" max="3" width="26.88671875" style="210" customWidth="1"/>
    <col min="4" max="8" width="22.6640625" style="4" customWidth="1"/>
    <col min="9" max="9" width="21.44140625" style="4" customWidth="1"/>
    <col min="10" max="11" width="22.6640625" style="4" customWidth="1"/>
    <col min="12" max="12" width="17.6640625" style="4" bestFit="1" customWidth="1"/>
    <col min="13" max="13" width="36.33203125" style="187" hidden="1" customWidth="1"/>
    <col min="14" max="14" width="17.6640625" style="104" hidden="1" customWidth="1"/>
    <col min="15" max="15" width="16.33203125" style="104" hidden="1" customWidth="1"/>
    <col min="16" max="16" width="17.6640625" style="104" hidden="1" customWidth="1"/>
    <col min="17" max="17" width="16.33203125" style="104" hidden="1" customWidth="1"/>
    <col min="18" max="18" width="17.6640625" style="104" hidden="1" customWidth="1"/>
    <col min="19" max="19" width="16.33203125" style="104" hidden="1" customWidth="1"/>
    <col min="20" max="20" width="17.6640625" style="104" hidden="1" customWidth="1"/>
    <col min="21" max="21" width="8.6640625" style="8" hidden="1" customWidth="1"/>
    <col min="22" max="22" width="7.5546875" style="4" hidden="1" customWidth="1"/>
    <col min="23" max="23" width="16.33203125" style="4" hidden="1" customWidth="1"/>
    <col min="24" max="24" width="17.6640625" style="4" hidden="1" customWidth="1"/>
    <col min="25" max="25" width="23.6640625" style="4" customWidth="1"/>
    <col min="26" max="35" width="9.33203125" style="4" customWidth="1"/>
    <col min="36" max="36" width="9" style="4" customWidth="1"/>
    <col min="37" max="37" width="6.6640625" style="4" customWidth="1"/>
    <col min="38" max="38" width="4.33203125" style="4" customWidth="1"/>
    <col min="39" max="39" width="7" style="4" customWidth="1"/>
    <col min="40" max="40" width="5" style="4" customWidth="1"/>
    <col min="41" max="41" width="6.33203125" style="4" customWidth="1"/>
    <col min="42" max="42" width="3.44140625" style="4" customWidth="1"/>
    <col min="43" max="43" width="12.6640625" style="4" customWidth="1"/>
    <col min="44" max="44" width="8" style="4" customWidth="1"/>
    <col min="45" max="45" width="8.5546875" style="4" customWidth="1"/>
    <col min="46" max="46" width="8.6640625" style="4" customWidth="1"/>
    <col min="47" max="47" width="10.6640625" style="4" customWidth="1"/>
    <col min="48" max="48" width="15.33203125" style="4" customWidth="1"/>
    <col min="49" max="49" width="12" style="4" customWidth="1"/>
    <col min="50" max="50" width="13.6640625" style="4" customWidth="1"/>
    <col min="51" max="51" width="11.33203125" style="4" customWidth="1"/>
    <col min="52" max="16384" width="9.33203125" style="4"/>
  </cols>
  <sheetData>
    <row r="2" spans="1:25" ht="31.5" customHeight="1" x14ac:dyDescent="0.3"/>
    <row r="3" spans="1:25" ht="23.25" customHeight="1" x14ac:dyDescent="0.3">
      <c r="A3" s="71"/>
      <c r="B3" s="100" t="s">
        <v>125</v>
      </c>
      <c r="C3" s="211"/>
      <c r="D3" s="100"/>
      <c r="E3" s="100"/>
      <c r="F3" s="100"/>
      <c r="G3" s="100"/>
      <c r="H3" s="100"/>
      <c r="I3" s="100"/>
      <c r="J3" s="100"/>
      <c r="K3" s="100"/>
      <c r="L3" s="100"/>
    </row>
    <row r="4" spans="1:25" ht="29.25" customHeight="1" x14ac:dyDescent="0.3">
      <c r="B4" s="295" t="s">
        <v>312</v>
      </c>
      <c r="C4" s="296"/>
      <c r="D4" s="296"/>
      <c r="E4" s="296"/>
      <c r="F4" s="296"/>
      <c r="G4" s="296"/>
      <c r="H4" s="296"/>
      <c r="I4" s="296"/>
      <c r="J4" s="296"/>
      <c r="K4" s="296"/>
      <c r="L4" s="297"/>
      <c r="N4" s="303" t="s">
        <v>161</v>
      </c>
      <c r="O4" s="303"/>
      <c r="P4" s="303" t="s">
        <v>162</v>
      </c>
      <c r="Q4" s="303"/>
      <c r="R4" s="303" t="s">
        <v>163</v>
      </c>
      <c r="S4" s="303"/>
      <c r="T4" s="303"/>
      <c r="U4" s="221"/>
      <c r="V4" s="221"/>
      <c r="W4" s="222" t="s">
        <v>192</v>
      </c>
      <c r="X4" s="222" t="s">
        <v>164</v>
      </c>
    </row>
    <row r="5" spans="1:25" s="70" customFormat="1" ht="42.75" customHeight="1" x14ac:dyDescent="0.3">
      <c r="B5" s="93" t="s">
        <v>0</v>
      </c>
      <c r="C5" s="212" t="s">
        <v>129</v>
      </c>
      <c r="D5" s="118" t="s">
        <v>130</v>
      </c>
      <c r="E5" s="118" t="s">
        <v>136</v>
      </c>
      <c r="F5" s="118" t="s">
        <v>86</v>
      </c>
      <c r="G5" s="118" t="s">
        <v>154</v>
      </c>
      <c r="H5" s="118" t="s">
        <v>38</v>
      </c>
      <c r="I5" s="118" t="s">
        <v>40</v>
      </c>
      <c r="J5" s="118" t="s">
        <v>131</v>
      </c>
      <c r="K5" s="118" t="s">
        <v>64</v>
      </c>
      <c r="L5" s="62" t="s">
        <v>132</v>
      </c>
      <c r="M5" s="187"/>
      <c r="N5" s="105" t="s">
        <v>164</v>
      </c>
      <c r="O5" s="105" t="s">
        <v>165</v>
      </c>
      <c r="P5" s="105" t="s">
        <v>164</v>
      </c>
      <c r="Q5" s="105" t="s">
        <v>165</v>
      </c>
      <c r="R5" s="105" t="s">
        <v>164</v>
      </c>
      <c r="S5" s="105" t="s">
        <v>165</v>
      </c>
      <c r="T5" s="105" t="s">
        <v>84</v>
      </c>
      <c r="U5" s="106"/>
      <c r="W5" s="105" t="s">
        <v>165</v>
      </c>
      <c r="X5" s="105" t="s">
        <v>164</v>
      </c>
    </row>
    <row r="6" spans="1:25" ht="30.75" customHeight="1" x14ac:dyDescent="0.3">
      <c r="B6" s="75" t="s">
        <v>91</v>
      </c>
      <c r="C6" s="213">
        <v>2174871</v>
      </c>
      <c r="D6" s="121">
        <v>150000</v>
      </c>
      <c r="E6" s="121">
        <v>412185</v>
      </c>
      <c r="F6" s="121">
        <v>150000</v>
      </c>
      <c r="G6" s="121">
        <v>843138</v>
      </c>
      <c r="H6" s="121">
        <v>150000</v>
      </c>
      <c r="I6" s="121">
        <v>400000</v>
      </c>
      <c r="J6" s="121">
        <v>154976</v>
      </c>
      <c r="K6" s="121">
        <v>1585456</v>
      </c>
      <c r="L6" s="94">
        <f>SUM('APPENDIX 20 i'!C5:L5,'APPENDIX 20 ii'!C5:L5,'APPENDIX 20 iii'!C6:K6)</f>
        <v>13768080</v>
      </c>
      <c r="M6" s="223"/>
      <c r="N6" s="104">
        <f>L6-O6</f>
        <v>12468080</v>
      </c>
      <c r="O6" s="104">
        <f>SUM('APPENDIX 20 ii'!H5,'APPENDIX 20 i'!H5,'APPENDIX 20 i'!J5)</f>
        <v>1300000</v>
      </c>
      <c r="P6" s="104">
        <f>'APPENDIX  21 iv'!P6</f>
        <v>27526288</v>
      </c>
      <c r="Q6" s="104">
        <f>'APPENDIX  21 iv'!O6</f>
        <v>5049873</v>
      </c>
      <c r="R6" s="104">
        <f>N6+P6</f>
        <v>39994368</v>
      </c>
      <c r="S6" s="104">
        <f>O6+Q6</f>
        <v>6349873</v>
      </c>
      <c r="T6" s="104">
        <f>R6+S6</f>
        <v>46344241</v>
      </c>
      <c r="W6" s="104">
        <f>'APPENDIX 20 ii'!H5+'APPENDIX 20 i'!H5+'APPENDIX 20 i'!J5</f>
        <v>1300000</v>
      </c>
      <c r="X6" s="104">
        <f t="shared" ref="X6:X39" si="0">L6-W6</f>
        <v>12468080</v>
      </c>
      <c r="Y6" s="70"/>
    </row>
    <row r="7" spans="1:25" ht="30.75" customHeight="1" x14ac:dyDescent="0.3">
      <c r="B7" s="75" t="s">
        <v>92</v>
      </c>
      <c r="C7" s="213">
        <v>1884957</v>
      </c>
      <c r="D7" s="121">
        <v>0</v>
      </c>
      <c r="E7" s="121">
        <v>2421891</v>
      </c>
      <c r="F7" s="121">
        <v>0</v>
      </c>
      <c r="G7" s="121">
        <v>30260</v>
      </c>
      <c r="H7" s="121">
        <v>0</v>
      </c>
      <c r="I7" s="121">
        <v>0</v>
      </c>
      <c r="J7" s="121">
        <v>0</v>
      </c>
      <c r="K7" s="121">
        <v>0</v>
      </c>
      <c r="L7" s="94">
        <f>SUM('APPENDIX 20 i'!C6:L6,'APPENDIX 20 ii'!C6:L6,'APPENDIX 20 iii'!C7:K7)</f>
        <v>4828175</v>
      </c>
      <c r="M7" s="223"/>
      <c r="N7" s="104">
        <f t="shared" ref="N7:N39" si="1">L7-O7</f>
        <v>4828175</v>
      </c>
      <c r="O7" s="104">
        <f>SUM('APPENDIX 20 ii'!H6,'APPENDIX 20 i'!H6,'APPENDIX 20 i'!J6)</f>
        <v>0</v>
      </c>
      <c r="P7" s="104">
        <f>'APPENDIX  21 iv'!P7</f>
        <v>3419574</v>
      </c>
      <c r="Q7" s="104">
        <f>'APPENDIX  21 iv'!O7</f>
        <v>10871</v>
      </c>
      <c r="R7" s="104">
        <f t="shared" ref="R7:R39" si="2">N7+P7</f>
        <v>8247749</v>
      </c>
      <c r="S7" s="104">
        <f t="shared" ref="S7:S39" si="3">O7+Q7</f>
        <v>10871</v>
      </c>
      <c r="T7" s="104">
        <f t="shared" ref="T7:T39" si="4">R7+S7</f>
        <v>8258620</v>
      </c>
      <c r="W7" s="104">
        <f>'APPENDIX 20 ii'!H6+'APPENDIX 20 i'!H6+'APPENDIX 20 i'!J6</f>
        <v>0</v>
      </c>
      <c r="X7" s="104">
        <f t="shared" si="0"/>
        <v>4828175</v>
      </c>
      <c r="Y7" s="70"/>
    </row>
    <row r="8" spans="1:25" ht="30.75" customHeight="1" x14ac:dyDescent="0.3">
      <c r="B8" s="75" t="s">
        <v>93</v>
      </c>
      <c r="C8" s="213">
        <v>0</v>
      </c>
      <c r="D8" s="121">
        <v>0</v>
      </c>
      <c r="E8" s="121">
        <v>0</v>
      </c>
      <c r="F8" s="121">
        <v>0</v>
      </c>
      <c r="G8" s="121">
        <v>0</v>
      </c>
      <c r="H8" s="121">
        <v>0</v>
      </c>
      <c r="I8" s="121">
        <v>0</v>
      </c>
      <c r="J8" s="121">
        <v>0</v>
      </c>
      <c r="K8" s="121">
        <v>27534</v>
      </c>
      <c r="L8" s="94">
        <f>SUM('APPENDIX 20 i'!C7:L7,'APPENDIX 20 ii'!C7:L7,'APPENDIX 20 iii'!C8:K8)</f>
        <v>546643</v>
      </c>
      <c r="M8" s="223"/>
      <c r="N8" s="104">
        <f t="shared" si="1"/>
        <v>546476</v>
      </c>
      <c r="O8" s="104">
        <f>SUM('APPENDIX 20 ii'!H7,'APPENDIX 20 i'!H7,'APPENDIX 20 i'!J7)</f>
        <v>167</v>
      </c>
      <c r="P8" s="104">
        <f>'APPENDIX  21 iv'!P8</f>
        <v>3173442</v>
      </c>
      <c r="Q8" s="104">
        <f>'APPENDIX  21 iv'!O8</f>
        <v>316687</v>
      </c>
      <c r="R8" s="104">
        <f t="shared" si="2"/>
        <v>3719918</v>
      </c>
      <c r="S8" s="104">
        <f t="shared" si="3"/>
        <v>316854</v>
      </c>
      <c r="T8" s="104">
        <f t="shared" si="4"/>
        <v>4036772</v>
      </c>
      <c r="W8" s="104">
        <f>'APPENDIX 20 ii'!H7+'APPENDIX 20 i'!H7+'APPENDIX 20 i'!J7</f>
        <v>167</v>
      </c>
      <c r="X8" s="104">
        <f t="shared" si="0"/>
        <v>546476</v>
      </c>
      <c r="Y8" s="70"/>
    </row>
    <row r="9" spans="1:25" ht="30.75" customHeight="1" x14ac:dyDescent="0.3">
      <c r="B9" s="75" t="s">
        <v>94</v>
      </c>
      <c r="C9" s="213">
        <v>0</v>
      </c>
      <c r="D9" s="121">
        <v>506830</v>
      </c>
      <c r="E9" s="121">
        <v>0</v>
      </c>
      <c r="F9" s="121">
        <v>0</v>
      </c>
      <c r="G9" s="121">
        <v>1497867</v>
      </c>
      <c r="H9" s="121">
        <v>33720</v>
      </c>
      <c r="I9" s="121">
        <v>-117003</v>
      </c>
      <c r="J9" s="121">
        <v>39644</v>
      </c>
      <c r="K9" s="121">
        <v>311922</v>
      </c>
      <c r="L9" s="94">
        <f>SUM('APPENDIX 20 i'!C8:L8,'APPENDIX 20 ii'!C8:L8,'APPENDIX 20 iii'!C9:K9)</f>
        <v>23210888</v>
      </c>
      <c r="M9" s="223"/>
      <c r="N9" s="104">
        <f t="shared" si="1"/>
        <v>18557999</v>
      </c>
      <c r="O9" s="104">
        <f>SUM('APPENDIX 20 ii'!H8,'APPENDIX 20 i'!H8,'APPENDIX 20 i'!J8)</f>
        <v>4652889</v>
      </c>
      <c r="P9" s="104">
        <f>'APPENDIX  21 iv'!P9</f>
        <v>0</v>
      </c>
      <c r="Q9" s="104">
        <f>'APPENDIX  21 iv'!O9</f>
        <v>0</v>
      </c>
      <c r="R9" s="104">
        <f t="shared" si="2"/>
        <v>18557999</v>
      </c>
      <c r="S9" s="104">
        <f t="shared" si="3"/>
        <v>4652889</v>
      </c>
      <c r="T9" s="104">
        <f t="shared" si="4"/>
        <v>23210888</v>
      </c>
      <c r="W9" s="104">
        <f>'APPENDIX 20 ii'!H8+'APPENDIX 20 i'!H8+'APPENDIX 20 i'!J8</f>
        <v>4652889</v>
      </c>
      <c r="X9" s="104">
        <f t="shared" si="0"/>
        <v>18557999</v>
      </c>
      <c r="Y9" s="70"/>
    </row>
    <row r="10" spans="1:25" ht="30.75" customHeight="1" x14ac:dyDescent="0.3">
      <c r="B10" s="75" t="s">
        <v>95</v>
      </c>
      <c r="C10" s="213">
        <v>-2019295</v>
      </c>
      <c r="D10" s="121">
        <v>101253</v>
      </c>
      <c r="E10" s="121">
        <v>-1879139</v>
      </c>
      <c r="F10" s="121">
        <v>0</v>
      </c>
      <c r="G10" s="121">
        <v>560253</v>
      </c>
      <c r="H10" s="121">
        <v>0</v>
      </c>
      <c r="I10" s="121">
        <v>0</v>
      </c>
      <c r="J10" s="121">
        <v>0</v>
      </c>
      <c r="K10" s="121">
        <v>65645</v>
      </c>
      <c r="L10" s="94">
        <f>SUM('APPENDIX 20 i'!C9:L9,'APPENDIX 20 ii'!C9:L9,'APPENDIX 20 iii'!C10:K10)</f>
        <v>360879</v>
      </c>
      <c r="M10" s="223"/>
      <c r="N10" s="104">
        <f t="shared" si="1"/>
        <v>360879</v>
      </c>
      <c r="O10" s="104">
        <f>SUM('APPENDIX 20 ii'!H9,'APPENDIX 20 i'!H9,'APPENDIX 20 i'!J9)</f>
        <v>0</v>
      </c>
      <c r="P10" s="104">
        <f>'APPENDIX  21 iv'!P10</f>
        <v>35933921</v>
      </c>
      <c r="Q10" s="104">
        <f>'APPENDIX  21 iv'!O10</f>
        <v>25752854</v>
      </c>
      <c r="R10" s="104">
        <f t="shared" si="2"/>
        <v>36294800</v>
      </c>
      <c r="S10" s="104">
        <f t="shared" si="3"/>
        <v>25752854</v>
      </c>
      <c r="T10" s="104">
        <f t="shared" si="4"/>
        <v>62047654</v>
      </c>
      <c r="W10" s="104">
        <f>'APPENDIX 20 ii'!H9+'APPENDIX 20 i'!H9+'APPENDIX 20 i'!J9</f>
        <v>0</v>
      </c>
      <c r="X10" s="104">
        <f t="shared" si="0"/>
        <v>360879</v>
      </c>
      <c r="Y10" s="70"/>
    </row>
    <row r="11" spans="1:25" ht="30.75" customHeight="1" x14ac:dyDescent="0.3">
      <c r="B11" s="75" t="s">
        <v>96</v>
      </c>
      <c r="C11" s="213">
        <v>0</v>
      </c>
      <c r="D11" s="121">
        <v>0</v>
      </c>
      <c r="E11" s="121">
        <v>0</v>
      </c>
      <c r="F11" s="121">
        <v>-11998</v>
      </c>
      <c r="G11" s="121">
        <v>0</v>
      </c>
      <c r="H11" s="121">
        <v>9000</v>
      </c>
      <c r="I11" s="121">
        <v>72117</v>
      </c>
      <c r="J11" s="121">
        <v>151510</v>
      </c>
      <c r="K11" s="121">
        <v>0</v>
      </c>
      <c r="L11" s="94">
        <f>SUM('APPENDIX 20 i'!C10:L10,'APPENDIX 20 ii'!C10:L10,'APPENDIX 20 iii'!C11:K11)</f>
        <v>12528215</v>
      </c>
      <c r="M11" s="223"/>
      <c r="N11" s="104">
        <f t="shared" si="1"/>
        <v>11938032</v>
      </c>
      <c r="O11" s="104">
        <f>SUM('APPENDIX 20 ii'!H10,'APPENDIX 20 i'!H10,'APPENDIX 20 i'!J10)</f>
        <v>590183</v>
      </c>
      <c r="P11" s="104">
        <f>'APPENDIX  21 iv'!P11</f>
        <v>1431804</v>
      </c>
      <c r="Q11" s="104">
        <f>'APPENDIX  21 iv'!O11</f>
        <v>-29442</v>
      </c>
      <c r="R11" s="104">
        <f t="shared" si="2"/>
        <v>13369836</v>
      </c>
      <c r="S11" s="104">
        <f t="shared" si="3"/>
        <v>560741</v>
      </c>
      <c r="T11" s="104">
        <f t="shared" si="4"/>
        <v>13930577</v>
      </c>
      <c r="W11" s="104">
        <f>'APPENDIX 20 ii'!H10+'APPENDIX 20 i'!H10+'APPENDIX 20 i'!J10</f>
        <v>590183</v>
      </c>
      <c r="X11" s="104">
        <f t="shared" si="0"/>
        <v>11938032</v>
      </c>
      <c r="Y11" s="70"/>
    </row>
    <row r="12" spans="1:25" ht="30.75" customHeight="1" x14ac:dyDescent="0.3">
      <c r="B12" s="76" t="s">
        <v>97</v>
      </c>
      <c r="C12" s="214">
        <v>2040532</v>
      </c>
      <c r="D12" s="122">
        <v>758083</v>
      </c>
      <c r="E12" s="122">
        <v>954937</v>
      </c>
      <c r="F12" s="122">
        <v>138002</v>
      </c>
      <c r="G12" s="122">
        <v>2931519</v>
      </c>
      <c r="H12" s="122">
        <v>192720</v>
      </c>
      <c r="I12" s="122">
        <v>355113</v>
      </c>
      <c r="J12" s="122">
        <v>346131</v>
      </c>
      <c r="K12" s="122">
        <v>1990557</v>
      </c>
      <c r="L12" s="95">
        <f>SUM('APPENDIX 20 i'!C11:L11,'APPENDIX 20 ii'!C11:L11,'APPENDIX 20 iii'!C12:K12)</f>
        <v>55242881</v>
      </c>
      <c r="M12" s="223"/>
      <c r="N12" s="104">
        <f t="shared" si="1"/>
        <v>48699641</v>
      </c>
      <c r="O12" s="104">
        <f>SUM('APPENDIX 20 ii'!H11,'APPENDIX 20 i'!H11,'APPENDIX 20 i'!J11)</f>
        <v>6543240</v>
      </c>
      <c r="P12" s="104">
        <f>'APPENDIX  21 iv'!P12</f>
        <v>71485026</v>
      </c>
      <c r="Q12" s="104">
        <f>'APPENDIX  21 iv'!O12</f>
        <v>31100845</v>
      </c>
      <c r="R12" s="104">
        <f t="shared" si="2"/>
        <v>120184667</v>
      </c>
      <c r="S12" s="104">
        <f t="shared" si="3"/>
        <v>37644085</v>
      </c>
      <c r="T12" s="104">
        <f t="shared" si="4"/>
        <v>157828752</v>
      </c>
      <c r="W12" s="104">
        <f>'APPENDIX 20 ii'!H11+'APPENDIX 20 i'!H11+'APPENDIX 20 i'!J11</f>
        <v>6543240</v>
      </c>
      <c r="X12" s="104">
        <f t="shared" si="0"/>
        <v>48699641</v>
      </c>
      <c r="Y12" s="70"/>
    </row>
    <row r="13" spans="1:25" ht="30.75" customHeight="1" x14ac:dyDescent="0.3">
      <c r="B13" s="75" t="s">
        <v>98</v>
      </c>
      <c r="C13" s="213">
        <v>339469</v>
      </c>
      <c r="D13" s="121">
        <v>927781</v>
      </c>
      <c r="E13" s="121">
        <v>59219</v>
      </c>
      <c r="F13" s="121">
        <v>12098</v>
      </c>
      <c r="G13" s="121">
        <v>0</v>
      </c>
      <c r="H13" s="121">
        <v>0</v>
      </c>
      <c r="I13" s="121">
        <v>85781</v>
      </c>
      <c r="J13" s="121">
        <v>84456</v>
      </c>
      <c r="K13" s="121">
        <v>698799</v>
      </c>
      <c r="L13" s="94">
        <f>SUM('APPENDIX 20 i'!C12:L12,'APPENDIX 20 ii'!C12:L12,'APPENDIX 20 iii'!C13:K13)</f>
        <v>6150244</v>
      </c>
      <c r="M13" s="223"/>
      <c r="N13" s="104">
        <f t="shared" si="1"/>
        <v>5537516</v>
      </c>
      <c r="O13" s="104">
        <f>SUM('APPENDIX 20 ii'!H12,'APPENDIX 20 i'!H12,'APPENDIX 20 i'!J12)</f>
        <v>612728</v>
      </c>
      <c r="P13" s="104">
        <f>'APPENDIX  21 iv'!P13</f>
        <v>94556204</v>
      </c>
      <c r="Q13" s="104">
        <f>'APPENDIX  21 iv'!O13</f>
        <v>15596153</v>
      </c>
      <c r="R13" s="104">
        <f t="shared" si="2"/>
        <v>100093720</v>
      </c>
      <c r="S13" s="104">
        <f t="shared" si="3"/>
        <v>16208881</v>
      </c>
      <c r="T13" s="104">
        <f t="shared" si="4"/>
        <v>116302601</v>
      </c>
      <c r="W13" s="104">
        <f>'APPENDIX 20 ii'!H12+'APPENDIX 20 i'!H12+'APPENDIX 20 i'!J12</f>
        <v>612728</v>
      </c>
      <c r="X13" s="104">
        <f t="shared" si="0"/>
        <v>5537516</v>
      </c>
      <c r="Y13" s="70"/>
    </row>
    <row r="14" spans="1:25" ht="30.75" customHeight="1" x14ac:dyDescent="0.3">
      <c r="B14" s="78" t="s">
        <v>99</v>
      </c>
      <c r="C14" s="215">
        <v>11357236</v>
      </c>
      <c r="D14" s="121">
        <v>2923551</v>
      </c>
      <c r="E14" s="121">
        <v>630693</v>
      </c>
      <c r="F14" s="121">
        <v>782804</v>
      </c>
      <c r="G14" s="121">
        <v>19472961</v>
      </c>
      <c r="H14" s="121">
        <v>0</v>
      </c>
      <c r="I14" s="121">
        <v>2688175</v>
      </c>
      <c r="J14" s="121">
        <v>238492</v>
      </c>
      <c r="K14" s="121">
        <v>8758553</v>
      </c>
      <c r="L14" s="94">
        <f>SUM('APPENDIX 20 i'!C13:L13,'APPENDIX 20 ii'!C13:L13,'APPENDIX 20 iii'!C14:K14)</f>
        <v>348713865</v>
      </c>
      <c r="M14" s="223"/>
      <c r="N14" s="104">
        <f t="shared" si="1"/>
        <v>345978047</v>
      </c>
      <c r="O14" s="104">
        <f>SUM('APPENDIX 20 ii'!H13,'APPENDIX 20 i'!H13,'APPENDIX 20 i'!J13)</f>
        <v>2735818</v>
      </c>
      <c r="P14" s="104">
        <f>'APPENDIX  21 iv'!P14</f>
        <v>0</v>
      </c>
      <c r="Q14" s="104">
        <f>'APPENDIX  21 iv'!O14</f>
        <v>0</v>
      </c>
      <c r="R14" s="104">
        <f t="shared" si="2"/>
        <v>345978047</v>
      </c>
      <c r="S14" s="104">
        <f t="shared" si="3"/>
        <v>2735818</v>
      </c>
      <c r="T14" s="104">
        <f t="shared" si="4"/>
        <v>348713865</v>
      </c>
      <c r="W14" s="104">
        <f>'APPENDIX 20 ii'!H13+'APPENDIX 20 i'!H13+'APPENDIX 20 i'!J13</f>
        <v>2735818</v>
      </c>
      <c r="X14" s="104">
        <f t="shared" si="0"/>
        <v>345978047</v>
      </c>
      <c r="Y14" s="70"/>
    </row>
    <row r="15" spans="1:25" ht="30.75" customHeight="1" x14ac:dyDescent="0.3">
      <c r="B15" s="78" t="s">
        <v>100</v>
      </c>
      <c r="C15" s="215">
        <v>0</v>
      </c>
      <c r="D15" s="121">
        <v>238763</v>
      </c>
      <c r="E15" s="121">
        <v>0</v>
      </c>
      <c r="F15" s="121">
        <v>0</v>
      </c>
      <c r="G15" s="121">
        <v>1441220</v>
      </c>
      <c r="H15" s="121">
        <v>0</v>
      </c>
      <c r="I15" s="121">
        <v>0</v>
      </c>
      <c r="J15" s="121">
        <v>0</v>
      </c>
      <c r="K15" s="121">
        <v>130940</v>
      </c>
      <c r="L15" s="94">
        <f>SUM('APPENDIX 20 i'!C14:L14,'APPENDIX 20 ii'!C14:L14,'APPENDIX 20 iii'!C15:K15)</f>
        <v>10092566</v>
      </c>
      <c r="M15" s="223"/>
      <c r="N15" s="104">
        <f t="shared" si="1"/>
        <v>9867643</v>
      </c>
      <c r="O15" s="104">
        <f>SUM('APPENDIX 20 ii'!H14,'APPENDIX 20 i'!H14,'APPENDIX 20 i'!J14)</f>
        <v>224923</v>
      </c>
      <c r="P15" s="104">
        <f>'APPENDIX  21 iv'!P15</f>
        <v>1118029</v>
      </c>
      <c r="Q15" s="104">
        <f>'APPENDIX  21 iv'!O15</f>
        <v>119483</v>
      </c>
      <c r="R15" s="104">
        <f t="shared" si="2"/>
        <v>10985672</v>
      </c>
      <c r="S15" s="104">
        <f t="shared" si="3"/>
        <v>344406</v>
      </c>
      <c r="T15" s="104">
        <f t="shared" si="4"/>
        <v>11330078</v>
      </c>
      <c r="W15" s="104">
        <f>'APPENDIX 20 ii'!H14+'APPENDIX 20 i'!H14+'APPENDIX 20 i'!J14</f>
        <v>224923</v>
      </c>
      <c r="X15" s="104">
        <f t="shared" si="0"/>
        <v>9867643</v>
      </c>
      <c r="Y15" s="70"/>
    </row>
    <row r="16" spans="1:25" ht="30.75" customHeight="1" x14ac:dyDescent="0.3">
      <c r="B16" s="78" t="s">
        <v>101</v>
      </c>
      <c r="C16" s="215">
        <v>704234</v>
      </c>
      <c r="D16" s="121">
        <v>724465</v>
      </c>
      <c r="E16" s="121">
        <v>209696</v>
      </c>
      <c r="F16" s="121">
        <v>41116</v>
      </c>
      <c r="G16" s="121">
        <v>1542022</v>
      </c>
      <c r="H16" s="121">
        <v>113572</v>
      </c>
      <c r="I16" s="121">
        <v>55757</v>
      </c>
      <c r="J16" s="121">
        <v>95455</v>
      </c>
      <c r="K16" s="121">
        <v>348350</v>
      </c>
      <c r="L16" s="94">
        <f>SUM('APPENDIX 20 i'!C15:L15,'APPENDIX 20 ii'!C15:L15,'APPENDIX 20 iii'!C16:K16)</f>
        <v>13575957</v>
      </c>
      <c r="M16" s="223"/>
      <c r="N16" s="104">
        <f t="shared" si="1"/>
        <v>11142198</v>
      </c>
      <c r="O16" s="104">
        <f>SUM('APPENDIX 20 ii'!H15,'APPENDIX 20 i'!H15,'APPENDIX 20 i'!J15)</f>
        <v>2433759</v>
      </c>
      <c r="P16" s="104">
        <f>'APPENDIX  21 iv'!P16</f>
        <v>23208675</v>
      </c>
      <c r="Q16" s="104">
        <f>'APPENDIX  21 iv'!O16</f>
        <v>1167269</v>
      </c>
      <c r="R16" s="104">
        <f t="shared" si="2"/>
        <v>34350873</v>
      </c>
      <c r="S16" s="104">
        <f t="shared" si="3"/>
        <v>3601028</v>
      </c>
      <c r="T16" s="104">
        <f t="shared" si="4"/>
        <v>37951901</v>
      </c>
      <c r="W16" s="104">
        <f>'APPENDIX 20 ii'!H15+'APPENDIX 20 i'!H15+'APPENDIX 20 i'!J15</f>
        <v>2433759</v>
      </c>
      <c r="X16" s="104">
        <f t="shared" si="0"/>
        <v>11142198</v>
      </c>
      <c r="Y16" s="70"/>
    </row>
    <row r="17" spans="2:25" ht="30.75" customHeight="1" thickBot="1" x14ac:dyDescent="0.35">
      <c r="B17" s="79" t="s">
        <v>102</v>
      </c>
      <c r="C17" s="216">
        <v>14441470</v>
      </c>
      <c r="D17" s="123">
        <v>5572644</v>
      </c>
      <c r="E17" s="123">
        <v>1854544</v>
      </c>
      <c r="F17" s="123">
        <v>974021</v>
      </c>
      <c r="G17" s="123">
        <v>25387722</v>
      </c>
      <c r="H17" s="123">
        <v>306292</v>
      </c>
      <c r="I17" s="123">
        <v>3184826</v>
      </c>
      <c r="J17" s="123">
        <v>764534</v>
      </c>
      <c r="K17" s="123">
        <v>11927199</v>
      </c>
      <c r="L17" s="96">
        <f>SUM('APPENDIX 20 i'!C16:L16,'APPENDIX 20 ii'!C16:L16,'APPENDIX 20 iii'!C17:K17)</f>
        <v>433775507</v>
      </c>
      <c r="M17" s="223"/>
      <c r="N17" s="104">
        <f t="shared" si="1"/>
        <v>421225039</v>
      </c>
      <c r="O17" s="104">
        <f>SUM('APPENDIX 20 ii'!H16,'APPENDIX 20 i'!H16,'APPENDIX 20 i'!J16)</f>
        <v>12550468</v>
      </c>
      <c r="P17" s="104">
        <f>'APPENDIX  21 iv'!P17</f>
        <v>190367933</v>
      </c>
      <c r="Q17" s="104">
        <f>'APPENDIX  21 iv'!O17</f>
        <v>47983750</v>
      </c>
      <c r="R17" s="104">
        <f t="shared" si="2"/>
        <v>611592972</v>
      </c>
      <c r="S17" s="104">
        <f t="shared" si="3"/>
        <v>60534218</v>
      </c>
      <c r="T17" s="104">
        <f t="shared" si="4"/>
        <v>672127190</v>
      </c>
      <c r="W17" s="104">
        <f>'APPENDIX 20 ii'!H16+'APPENDIX 20 i'!H16+'APPENDIX 20 i'!J16</f>
        <v>12550468</v>
      </c>
      <c r="X17" s="104">
        <f t="shared" si="0"/>
        <v>421225039</v>
      </c>
      <c r="Y17" s="70"/>
    </row>
    <row r="18" spans="2:25" ht="30.75" customHeight="1" thickTop="1" x14ac:dyDescent="0.25">
      <c r="B18" s="81" t="s">
        <v>103</v>
      </c>
      <c r="C18" s="217">
        <v>0</v>
      </c>
      <c r="D18" s="124">
        <v>0</v>
      </c>
      <c r="E18" s="124">
        <v>0</v>
      </c>
      <c r="F18" s="124">
        <v>75000</v>
      </c>
      <c r="G18" s="124">
        <v>0</v>
      </c>
      <c r="H18" s="121">
        <v>0</v>
      </c>
      <c r="I18" s="124">
        <v>131119</v>
      </c>
      <c r="J18" s="124">
        <v>0</v>
      </c>
      <c r="K18" s="124">
        <v>0</v>
      </c>
      <c r="L18" s="97">
        <f>SUM('APPENDIX 20 i'!C17:L17,'APPENDIX 20 ii'!C17:L17,'APPENDIX 20 iii'!C18:K18)</f>
        <v>2212830</v>
      </c>
      <c r="M18" s="179" t="s">
        <v>103</v>
      </c>
      <c r="N18" s="104">
        <f t="shared" si="1"/>
        <v>2212830</v>
      </c>
      <c r="O18" s="104">
        <f>SUM('APPENDIX 20 ii'!H17,'APPENDIX 20 i'!H17,'APPENDIX 20 i'!J17)</f>
        <v>0</v>
      </c>
      <c r="P18" s="104">
        <f>'APPENDIX  21 iv'!P18</f>
        <v>5651405</v>
      </c>
      <c r="Q18" s="104">
        <f>'APPENDIX  21 iv'!O18</f>
        <v>526399</v>
      </c>
      <c r="R18" s="104">
        <f t="shared" si="2"/>
        <v>7864235</v>
      </c>
      <c r="S18" s="104">
        <f t="shared" si="3"/>
        <v>526399</v>
      </c>
      <c r="T18" s="182">
        <f t="shared" si="4"/>
        <v>8390634</v>
      </c>
      <c r="U18" s="8" t="s">
        <v>103</v>
      </c>
      <c r="W18" s="104">
        <f>'APPENDIX 20 ii'!H17+'APPENDIX 20 i'!H17+'APPENDIX 20 i'!J17</f>
        <v>0</v>
      </c>
      <c r="X18" s="104">
        <f t="shared" si="0"/>
        <v>2212830</v>
      </c>
      <c r="Y18" s="70"/>
    </row>
    <row r="19" spans="2:25" ht="30.75" customHeight="1" x14ac:dyDescent="0.25">
      <c r="B19" s="78" t="s">
        <v>104</v>
      </c>
      <c r="C19" s="215">
        <v>2271038</v>
      </c>
      <c r="D19" s="121">
        <v>1460903</v>
      </c>
      <c r="E19" s="121">
        <v>0</v>
      </c>
      <c r="F19" s="121">
        <v>0</v>
      </c>
      <c r="G19" s="121">
        <v>3416241</v>
      </c>
      <c r="H19" s="121">
        <v>0</v>
      </c>
      <c r="I19" s="121">
        <v>1241500</v>
      </c>
      <c r="J19" s="121">
        <v>361916</v>
      </c>
      <c r="K19" s="121">
        <v>840000</v>
      </c>
      <c r="L19" s="94">
        <f>SUM('APPENDIX 20 i'!C18:L18,'APPENDIX 20 ii'!C18:L18,'APPENDIX 20 iii'!C19:K19)</f>
        <v>47394592</v>
      </c>
      <c r="M19" s="179" t="s">
        <v>104</v>
      </c>
      <c r="N19" s="104">
        <f t="shared" si="1"/>
        <v>45713978</v>
      </c>
      <c r="O19" s="104">
        <f>SUM('APPENDIX 20 ii'!H18,'APPENDIX 20 i'!H18,'APPENDIX 20 i'!J18)</f>
        <v>1680614</v>
      </c>
      <c r="P19" s="104">
        <f>'APPENDIX  21 iv'!P19</f>
        <v>26630670</v>
      </c>
      <c r="Q19" s="104">
        <f>'APPENDIX  21 iv'!O19</f>
        <v>9318533</v>
      </c>
      <c r="R19" s="104">
        <f t="shared" si="2"/>
        <v>72344648</v>
      </c>
      <c r="S19" s="104">
        <f t="shared" si="3"/>
        <v>10999147</v>
      </c>
      <c r="T19" s="104">
        <f t="shared" si="4"/>
        <v>83343795</v>
      </c>
      <c r="U19" s="8" t="s">
        <v>104</v>
      </c>
      <c r="W19" s="104">
        <f>'APPENDIX 20 ii'!H18+'APPENDIX 20 i'!H18+'APPENDIX 20 i'!J18</f>
        <v>1680614</v>
      </c>
      <c r="X19" s="104">
        <f t="shared" si="0"/>
        <v>45713978</v>
      </c>
      <c r="Y19" s="70"/>
    </row>
    <row r="20" spans="2:25" ht="30.75" customHeight="1" x14ac:dyDescent="0.25">
      <c r="B20" s="78" t="s">
        <v>105</v>
      </c>
      <c r="C20" s="215">
        <v>92872</v>
      </c>
      <c r="D20" s="121">
        <v>41129</v>
      </c>
      <c r="E20" s="121">
        <v>62565</v>
      </c>
      <c r="F20" s="121">
        <v>1331</v>
      </c>
      <c r="G20" s="121">
        <v>174547</v>
      </c>
      <c r="H20" s="121">
        <v>0</v>
      </c>
      <c r="I20" s="121">
        <v>646</v>
      </c>
      <c r="J20" s="121">
        <v>20559</v>
      </c>
      <c r="K20" s="121">
        <v>29944</v>
      </c>
      <c r="L20" s="94">
        <f>SUM('APPENDIX 20 i'!C19:L19,'APPENDIX 20 ii'!C19:L19,'APPENDIX 20 iii'!C20:K20)</f>
        <v>1077889</v>
      </c>
      <c r="M20" s="179" t="s">
        <v>105</v>
      </c>
      <c r="N20" s="104">
        <f t="shared" si="1"/>
        <v>1077889</v>
      </c>
      <c r="O20" s="104">
        <f>SUM('APPENDIX 20 ii'!H19,'APPENDIX 20 i'!H19,'APPENDIX 20 i'!J19)</f>
        <v>0</v>
      </c>
      <c r="P20" s="104">
        <f>'APPENDIX  21 iv'!P20</f>
        <v>2240464</v>
      </c>
      <c r="Q20" s="104">
        <f>'APPENDIX  21 iv'!O20</f>
        <v>137736</v>
      </c>
      <c r="R20" s="104">
        <f t="shared" si="2"/>
        <v>3318353</v>
      </c>
      <c r="S20" s="104">
        <f t="shared" si="3"/>
        <v>137736</v>
      </c>
      <c r="T20" s="182">
        <f t="shared" si="4"/>
        <v>3456089</v>
      </c>
      <c r="U20" s="8" t="s">
        <v>105</v>
      </c>
      <c r="W20" s="104">
        <f>'APPENDIX 20 ii'!H19+'APPENDIX 20 i'!H19+'APPENDIX 20 i'!J19</f>
        <v>0</v>
      </c>
      <c r="X20" s="104">
        <f t="shared" si="0"/>
        <v>1077889</v>
      </c>
      <c r="Y20" s="70"/>
    </row>
    <row r="21" spans="2:25" ht="30.75" customHeight="1" x14ac:dyDescent="0.25">
      <c r="B21" s="78" t="s">
        <v>106</v>
      </c>
      <c r="C21" s="215">
        <v>3814927</v>
      </c>
      <c r="D21" s="121">
        <v>572652</v>
      </c>
      <c r="E21" s="121">
        <v>1385913</v>
      </c>
      <c r="F21" s="121">
        <v>482615</v>
      </c>
      <c r="G21" s="121">
        <v>16370149</v>
      </c>
      <c r="H21" s="121">
        <v>54224</v>
      </c>
      <c r="I21" s="121">
        <v>268728</v>
      </c>
      <c r="J21" s="121">
        <v>69481</v>
      </c>
      <c r="K21" s="121">
        <v>7118546</v>
      </c>
      <c r="L21" s="94">
        <f>SUM('APPENDIX 20 i'!C20:L20,'APPENDIX 20 ii'!C20:L20,'APPENDIX 20 iii'!C21:K21)</f>
        <v>262747111</v>
      </c>
      <c r="M21" s="179" t="s">
        <v>106</v>
      </c>
      <c r="N21" s="104">
        <f t="shared" si="1"/>
        <v>257555682</v>
      </c>
      <c r="O21" s="104">
        <f>SUM('APPENDIX 20 ii'!H20,'APPENDIX 20 i'!H20,'APPENDIX 20 i'!J20)</f>
        <v>5191429</v>
      </c>
      <c r="P21" s="104">
        <f>'APPENDIX  21 iv'!P21</f>
        <v>55275510</v>
      </c>
      <c r="Q21" s="104">
        <f>'APPENDIX  21 iv'!O21</f>
        <v>15603386</v>
      </c>
      <c r="R21" s="104">
        <f t="shared" si="2"/>
        <v>312831192</v>
      </c>
      <c r="S21" s="104">
        <f t="shared" si="3"/>
        <v>20794815</v>
      </c>
      <c r="T21" s="104">
        <f t="shared" si="4"/>
        <v>333626007</v>
      </c>
      <c r="U21" s="8" t="s">
        <v>106</v>
      </c>
      <c r="W21" s="104">
        <f>'APPENDIX 20 ii'!H20+'APPENDIX 20 i'!H20+'APPENDIX 20 i'!J20</f>
        <v>5191429</v>
      </c>
      <c r="X21" s="104">
        <f t="shared" si="0"/>
        <v>257555682</v>
      </c>
      <c r="Y21" s="70"/>
    </row>
    <row r="22" spans="2:25" ht="30.75" customHeight="1" x14ac:dyDescent="0.25">
      <c r="B22" s="78" t="s">
        <v>107</v>
      </c>
      <c r="C22" s="215">
        <v>22338</v>
      </c>
      <c r="D22" s="121">
        <v>0</v>
      </c>
      <c r="E22" s="121">
        <v>0</v>
      </c>
      <c r="F22" s="121">
        <v>0</v>
      </c>
      <c r="G22" s="121">
        <v>143466</v>
      </c>
      <c r="H22" s="121">
        <v>0</v>
      </c>
      <c r="I22" s="121">
        <v>0</v>
      </c>
      <c r="J22" s="121">
        <v>0</v>
      </c>
      <c r="K22" s="121">
        <v>0</v>
      </c>
      <c r="L22" s="94">
        <f>SUM('APPENDIX 20 i'!C21:L21,'APPENDIX 20 ii'!C21:L21,'APPENDIX 20 iii'!C22:K22)</f>
        <v>804317</v>
      </c>
      <c r="M22" s="179" t="s">
        <v>107</v>
      </c>
      <c r="N22" s="104">
        <f t="shared" si="1"/>
        <v>804317</v>
      </c>
      <c r="O22" s="104">
        <f>SUM('APPENDIX 20 ii'!H21,'APPENDIX 20 i'!H21,'APPENDIX 20 i'!J21)</f>
        <v>0</v>
      </c>
      <c r="P22" s="104">
        <f>'APPENDIX  21 iv'!P22</f>
        <v>582969</v>
      </c>
      <c r="Q22" s="104">
        <f>'APPENDIX  21 iv'!O22</f>
        <v>0</v>
      </c>
      <c r="R22" s="104">
        <f t="shared" si="2"/>
        <v>1387286</v>
      </c>
      <c r="S22" s="104">
        <f t="shared" si="3"/>
        <v>0</v>
      </c>
      <c r="T22" s="104">
        <f t="shared" si="4"/>
        <v>1387286</v>
      </c>
      <c r="U22" s="8" t="s">
        <v>107</v>
      </c>
      <c r="W22" s="104">
        <f>'APPENDIX 20 ii'!H21+'APPENDIX 20 i'!H21+'APPENDIX 20 i'!J21</f>
        <v>0</v>
      </c>
      <c r="X22" s="104">
        <f t="shared" si="0"/>
        <v>804317</v>
      </c>
      <c r="Y22" s="70"/>
    </row>
    <row r="23" spans="2:25" ht="30.75" customHeight="1" x14ac:dyDescent="0.25">
      <c r="B23" s="78" t="s">
        <v>108</v>
      </c>
      <c r="C23" s="215">
        <v>0</v>
      </c>
      <c r="D23" s="121">
        <v>0</v>
      </c>
      <c r="E23" s="121">
        <v>0</v>
      </c>
      <c r="F23" s="121">
        <v>0</v>
      </c>
      <c r="G23" s="121">
        <v>0</v>
      </c>
      <c r="H23" s="121">
        <v>0</v>
      </c>
      <c r="I23" s="121">
        <v>0</v>
      </c>
      <c r="J23" s="121">
        <v>0</v>
      </c>
      <c r="K23" s="121">
        <v>0</v>
      </c>
      <c r="L23" s="94">
        <f>SUM('APPENDIX 20 i'!C22:L22,'APPENDIX 20 ii'!C22:L22,'APPENDIX 20 iii'!C23:K23)</f>
        <v>5038089</v>
      </c>
      <c r="M23" s="179" t="s">
        <v>108</v>
      </c>
      <c r="N23" s="104">
        <f t="shared" si="1"/>
        <v>5038089</v>
      </c>
      <c r="O23" s="104">
        <f>SUM('APPENDIX 20 ii'!H22,'APPENDIX 20 i'!H22,'APPENDIX 20 i'!J22)</f>
        <v>0</v>
      </c>
      <c r="P23" s="104">
        <f>'APPENDIX  21 iv'!P23</f>
        <v>5741384</v>
      </c>
      <c r="Q23" s="104">
        <f>'APPENDIX  21 iv'!O23</f>
        <v>4710558</v>
      </c>
      <c r="R23" s="104">
        <f t="shared" si="2"/>
        <v>10779473</v>
      </c>
      <c r="S23" s="104">
        <f t="shared" si="3"/>
        <v>4710558</v>
      </c>
      <c r="T23" s="104">
        <f t="shared" si="4"/>
        <v>15490031</v>
      </c>
      <c r="U23" s="8" t="s">
        <v>108</v>
      </c>
      <c r="W23" s="104">
        <f>'APPENDIX 20 ii'!H22+'APPENDIX 20 i'!H22+'APPENDIX 20 i'!J22</f>
        <v>0</v>
      </c>
      <c r="X23" s="104">
        <f t="shared" si="0"/>
        <v>5038089</v>
      </c>
      <c r="Y23" s="70"/>
    </row>
    <row r="24" spans="2:25" ht="30.75" customHeight="1" x14ac:dyDescent="0.25">
      <c r="B24" s="78" t="s">
        <v>109</v>
      </c>
      <c r="C24" s="215">
        <v>316344</v>
      </c>
      <c r="D24" s="121">
        <v>0</v>
      </c>
      <c r="E24" s="121">
        <v>0</v>
      </c>
      <c r="F24" s="121">
        <v>56458</v>
      </c>
      <c r="G24" s="121">
        <v>1181168</v>
      </c>
      <c r="H24" s="121">
        <v>26103</v>
      </c>
      <c r="I24" s="121">
        <v>0</v>
      </c>
      <c r="J24" s="121">
        <v>0</v>
      </c>
      <c r="K24" s="121">
        <v>630683</v>
      </c>
      <c r="L24" s="94">
        <f>SUM('APPENDIX 20 i'!C23:L23,'APPENDIX 20 ii'!C23:L23,'APPENDIX 20 iii'!C24:K24)</f>
        <v>6502091</v>
      </c>
      <c r="M24" s="179" t="s">
        <v>109</v>
      </c>
      <c r="N24" s="104">
        <f t="shared" si="1"/>
        <v>6411008</v>
      </c>
      <c r="O24" s="104">
        <f>SUM('APPENDIX 20 ii'!H23,'APPENDIX 20 i'!H23,'APPENDIX 20 i'!J23)</f>
        <v>91083</v>
      </c>
      <c r="P24" s="104">
        <f>'APPENDIX  21 iv'!P24</f>
        <v>2120427</v>
      </c>
      <c r="Q24" s="104">
        <f>'APPENDIX  21 iv'!O24</f>
        <v>1001131</v>
      </c>
      <c r="R24" s="104">
        <f t="shared" si="2"/>
        <v>8531435</v>
      </c>
      <c r="S24" s="104">
        <f t="shared" si="3"/>
        <v>1092214</v>
      </c>
      <c r="T24" s="104">
        <f t="shared" si="4"/>
        <v>9623649</v>
      </c>
      <c r="U24" s="8" t="s">
        <v>109</v>
      </c>
      <c r="W24" s="104">
        <f>'APPENDIX 20 ii'!H23+'APPENDIX 20 i'!H23+'APPENDIX 20 i'!J23</f>
        <v>91083</v>
      </c>
      <c r="X24" s="104">
        <f t="shared" si="0"/>
        <v>6411008</v>
      </c>
      <c r="Y24" s="70"/>
    </row>
    <row r="25" spans="2:25" ht="30.75" customHeight="1" x14ac:dyDescent="0.25">
      <c r="B25" s="78" t="s">
        <v>110</v>
      </c>
      <c r="C25" s="215">
        <v>0</v>
      </c>
      <c r="D25" s="121">
        <v>0</v>
      </c>
      <c r="E25" s="121">
        <v>0</v>
      </c>
      <c r="F25" s="121">
        <v>0</v>
      </c>
      <c r="G25" s="121">
        <v>0</v>
      </c>
      <c r="H25" s="121">
        <v>0</v>
      </c>
      <c r="I25" s="121">
        <v>0</v>
      </c>
      <c r="J25" s="121">
        <v>0</v>
      </c>
      <c r="K25" s="121">
        <v>0</v>
      </c>
      <c r="L25" s="94">
        <f>SUM('APPENDIX 20 i'!C24:L24,'APPENDIX 20 ii'!C24:L24,'APPENDIX 20 iii'!C25:K25)</f>
        <v>194648</v>
      </c>
      <c r="M25" s="179" t="s">
        <v>110</v>
      </c>
      <c r="N25" s="104">
        <f t="shared" si="1"/>
        <v>194648</v>
      </c>
      <c r="O25" s="104">
        <f>SUM('APPENDIX 20 ii'!H24,'APPENDIX 20 i'!H24,'APPENDIX 20 i'!J24)</f>
        <v>0</v>
      </c>
      <c r="P25" s="104">
        <f>'APPENDIX  21 iv'!P25</f>
        <v>68126</v>
      </c>
      <c r="Q25" s="104">
        <f>'APPENDIX  21 iv'!O25</f>
        <v>0</v>
      </c>
      <c r="R25" s="104">
        <f t="shared" si="2"/>
        <v>262774</v>
      </c>
      <c r="S25" s="104">
        <f t="shared" si="3"/>
        <v>0</v>
      </c>
      <c r="T25" s="104">
        <f t="shared" si="4"/>
        <v>262774</v>
      </c>
      <c r="U25" s="8" t="s">
        <v>110</v>
      </c>
      <c r="W25" s="104">
        <f>'APPENDIX 20 ii'!H24+'APPENDIX 20 i'!H24+'APPENDIX 20 i'!J24</f>
        <v>0</v>
      </c>
      <c r="X25" s="104">
        <f t="shared" si="0"/>
        <v>194648</v>
      </c>
      <c r="Y25" s="70"/>
    </row>
    <row r="26" spans="2:25" ht="30.75" customHeight="1" x14ac:dyDescent="0.25">
      <c r="B26" s="78" t="s">
        <v>111</v>
      </c>
      <c r="C26" s="215">
        <v>0</v>
      </c>
      <c r="D26" s="121">
        <v>0</v>
      </c>
      <c r="E26" s="121">
        <v>0</v>
      </c>
      <c r="F26" s="121">
        <v>0</v>
      </c>
      <c r="G26" s="121">
        <v>0</v>
      </c>
      <c r="H26" s="121">
        <v>0</v>
      </c>
      <c r="I26" s="121">
        <v>0</v>
      </c>
      <c r="J26" s="121">
        <v>0</v>
      </c>
      <c r="K26" s="121">
        <v>0</v>
      </c>
      <c r="L26" s="94">
        <f>SUM('APPENDIX 20 i'!C25:L25,'APPENDIX 20 ii'!C25:L25,'APPENDIX 20 iii'!C26:K26)</f>
        <v>0</v>
      </c>
      <c r="M26" s="179" t="s">
        <v>111</v>
      </c>
      <c r="N26" s="104">
        <f t="shared" si="1"/>
        <v>0</v>
      </c>
      <c r="O26" s="104">
        <f>SUM('APPENDIX 20 ii'!H25,'APPENDIX 20 i'!H25,'APPENDIX 20 i'!J25)</f>
        <v>0</v>
      </c>
      <c r="P26" s="104">
        <f>'APPENDIX  21 iv'!P26</f>
        <v>2350</v>
      </c>
      <c r="Q26" s="104">
        <f>'APPENDIX  21 iv'!O26</f>
        <v>0</v>
      </c>
      <c r="R26" s="104">
        <f t="shared" si="2"/>
        <v>2350</v>
      </c>
      <c r="S26" s="104">
        <f t="shared" si="3"/>
        <v>0</v>
      </c>
      <c r="T26" s="104">
        <f t="shared" si="4"/>
        <v>2350</v>
      </c>
      <c r="U26" s="8" t="s">
        <v>111</v>
      </c>
      <c r="W26" s="104">
        <f>'APPENDIX 20 ii'!H25+'APPENDIX 20 i'!H25+'APPENDIX 20 i'!J25</f>
        <v>0</v>
      </c>
      <c r="X26" s="104">
        <f t="shared" si="0"/>
        <v>0</v>
      </c>
      <c r="Y26" s="70"/>
    </row>
    <row r="27" spans="2:25" ht="30.75" customHeight="1" x14ac:dyDescent="0.25">
      <c r="B27" s="78" t="s">
        <v>112</v>
      </c>
      <c r="C27" s="215">
        <v>3349670</v>
      </c>
      <c r="D27" s="121">
        <v>21350</v>
      </c>
      <c r="E27" s="121">
        <v>0</v>
      </c>
      <c r="F27" s="121">
        <v>0</v>
      </c>
      <c r="G27" s="121">
        <v>1636356</v>
      </c>
      <c r="H27" s="121">
        <v>0</v>
      </c>
      <c r="I27" s="121">
        <v>0</v>
      </c>
      <c r="J27" s="121">
        <v>0</v>
      </c>
      <c r="K27" s="121">
        <v>1692559</v>
      </c>
      <c r="L27" s="94">
        <f>SUM('APPENDIX 20 i'!C26:L26,'APPENDIX 20 ii'!C26:L26,'APPENDIX 20 iii'!C27:K27)</f>
        <v>31150379</v>
      </c>
      <c r="M27" s="179" t="s">
        <v>112</v>
      </c>
      <c r="N27" s="104">
        <f t="shared" si="1"/>
        <v>30866539</v>
      </c>
      <c r="O27" s="104">
        <f>SUM('APPENDIX 20 ii'!H26,'APPENDIX 20 i'!H26,'APPENDIX 20 i'!J26)</f>
        <v>283840</v>
      </c>
      <c r="P27" s="104">
        <f>'APPENDIX  21 iv'!P27</f>
        <v>6517954</v>
      </c>
      <c r="Q27" s="104">
        <f>'APPENDIX  21 iv'!O27</f>
        <v>1124101</v>
      </c>
      <c r="R27" s="104">
        <f t="shared" si="2"/>
        <v>37384493</v>
      </c>
      <c r="S27" s="104">
        <f t="shared" si="3"/>
        <v>1407941</v>
      </c>
      <c r="T27" s="104">
        <f t="shared" si="4"/>
        <v>38792434</v>
      </c>
      <c r="U27" s="8" t="s">
        <v>112</v>
      </c>
      <c r="W27" s="104">
        <f>'APPENDIX 20 ii'!H26+'APPENDIX 20 i'!H26+'APPENDIX 20 i'!J26</f>
        <v>283840</v>
      </c>
      <c r="X27" s="104">
        <f t="shared" si="0"/>
        <v>30866539</v>
      </c>
      <c r="Y27" s="70"/>
    </row>
    <row r="28" spans="2:25" ht="30.75" customHeight="1" x14ac:dyDescent="0.25">
      <c r="B28" s="78" t="s">
        <v>113</v>
      </c>
      <c r="C28" s="215">
        <v>407964</v>
      </c>
      <c r="D28" s="121">
        <v>0</v>
      </c>
      <c r="E28" s="121">
        <v>0</v>
      </c>
      <c r="F28" s="121">
        <v>0</v>
      </c>
      <c r="G28" s="121">
        <v>0</v>
      </c>
      <c r="H28" s="121">
        <v>0</v>
      </c>
      <c r="I28" s="121">
        <v>0</v>
      </c>
      <c r="J28" s="121">
        <v>0</v>
      </c>
      <c r="K28" s="121">
        <v>15701</v>
      </c>
      <c r="L28" s="94">
        <f>SUM('APPENDIX 20 i'!C27:L27,'APPENDIX 20 ii'!C27:L27,'APPENDIX 20 iii'!C28:K28)</f>
        <v>6473717</v>
      </c>
      <c r="M28" s="179" t="s">
        <v>113</v>
      </c>
      <c r="N28" s="104">
        <f t="shared" si="1"/>
        <v>6473717</v>
      </c>
      <c r="O28" s="104">
        <f>SUM('APPENDIX 20 ii'!H27,'APPENDIX 20 i'!H27,'APPENDIX 20 i'!J27)</f>
        <v>0</v>
      </c>
      <c r="P28" s="104">
        <f>'APPENDIX  21 iv'!P28</f>
        <v>2958174</v>
      </c>
      <c r="Q28" s="104">
        <f>'APPENDIX  21 iv'!O28</f>
        <v>202231</v>
      </c>
      <c r="R28" s="104">
        <f t="shared" si="2"/>
        <v>9431891</v>
      </c>
      <c r="S28" s="104">
        <f t="shared" si="3"/>
        <v>202231</v>
      </c>
      <c r="T28" s="104">
        <f t="shared" si="4"/>
        <v>9634122</v>
      </c>
      <c r="U28" s="8" t="s">
        <v>113</v>
      </c>
      <c r="W28" s="104">
        <f>'APPENDIX 20 ii'!H27+'APPENDIX 20 i'!H27+'APPENDIX 20 i'!J27</f>
        <v>0</v>
      </c>
      <c r="X28" s="104">
        <f t="shared" si="0"/>
        <v>6473717</v>
      </c>
      <c r="Y28" s="70"/>
    </row>
    <row r="29" spans="2:25" ht="30.75" customHeight="1" x14ac:dyDescent="0.25">
      <c r="B29" s="78" t="s">
        <v>114</v>
      </c>
      <c r="C29" s="215">
        <v>0</v>
      </c>
      <c r="D29" s="121">
        <v>0</v>
      </c>
      <c r="E29" s="121">
        <v>0</v>
      </c>
      <c r="F29" s="121">
        <v>0</v>
      </c>
      <c r="G29" s="121">
        <v>0</v>
      </c>
      <c r="H29" s="121">
        <v>0</v>
      </c>
      <c r="I29" s="121">
        <v>0</v>
      </c>
      <c r="J29" s="121">
        <v>0</v>
      </c>
      <c r="K29" s="121">
        <v>0</v>
      </c>
      <c r="L29" s="94">
        <f>SUM('APPENDIX 20 i'!C28:L28,'APPENDIX 20 ii'!C28:L28,'APPENDIX 20 iii'!C29:K29)</f>
        <v>0</v>
      </c>
      <c r="M29" s="179" t="s">
        <v>114</v>
      </c>
      <c r="N29" s="104">
        <f t="shared" si="1"/>
        <v>0</v>
      </c>
      <c r="O29" s="104">
        <f>SUM('APPENDIX 20 ii'!H28,'APPENDIX 20 i'!H28,'APPENDIX 20 i'!J28)</f>
        <v>0</v>
      </c>
      <c r="P29" s="104">
        <f>'APPENDIX  21 iv'!P29</f>
        <v>970</v>
      </c>
      <c r="Q29" s="104">
        <f>'APPENDIX  21 iv'!O29</f>
        <v>81</v>
      </c>
      <c r="R29" s="104">
        <f t="shared" si="2"/>
        <v>970</v>
      </c>
      <c r="S29" s="104">
        <f t="shared" si="3"/>
        <v>81</v>
      </c>
      <c r="T29" s="104">
        <f t="shared" si="4"/>
        <v>1051</v>
      </c>
      <c r="U29" s="8" t="s">
        <v>114</v>
      </c>
      <c r="W29" s="104">
        <f>'APPENDIX 20 ii'!H28+'APPENDIX 20 i'!H28+'APPENDIX 20 i'!J28</f>
        <v>0</v>
      </c>
      <c r="X29" s="104">
        <f t="shared" si="0"/>
        <v>0</v>
      </c>
      <c r="Y29" s="70"/>
    </row>
    <row r="30" spans="2:25" ht="30.75" customHeight="1" x14ac:dyDescent="0.25">
      <c r="B30" s="78" t="s">
        <v>115</v>
      </c>
      <c r="C30" s="215">
        <v>0</v>
      </c>
      <c r="D30" s="121">
        <v>0</v>
      </c>
      <c r="E30" s="121">
        <v>0</v>
      </c>
      <c r="F30" s="121">
        <v>0</v>
      </c>
      <c r="G30" s="121">
        <v>0</v>
      </c>
      <c r="H30" s="121">
        <v>0</v>
      </c>
      <c r="I30" s="121">
        <v>0</v>
      </c>
      <c r="J30" s="121">
        <v>0</v>
      </c>
      <c r="K30" s="121">
        <v>0</v>
      </c>
      <c r="L30" s="94">
        <f>SUM('APPENDIX 20 i'!C29:L29,'APPENDIX 20 ii'!C29:L29,'APPENDIX 20 iii'!C30:K30)</f>
        <v>0</v>
      </c>
      <c r="M30" s="179" t="s">
        <v>115</v>
      </c>
      <c r="N30" s="104">
        <f t="shared" si="1"/>
        <v>0</v>
      </c>
      <c r="O30" s="104">
        <f>SUM('APPENDIX 20 ii'!H29,'APPENDIX 20 i'!H29,'APPENDIX 20 i'!J29)</f>
        <v>0</v>
      </c>
      <c r="P30" s="104">
        <f>'APPENDIX  21 iv'!P30</f>
        <v>0</v>
      </c>
      <c r="Q30" s="104">
        <f>'APPENDIX  21 iv'!O30</f>
        <v>0</v>
      </c>
      <c r="R30" s="104">
        <f t="shared" si="2"/>
        <v>0</v>
      </c>
      <c r="S30" s="104">
        <f t="shared" si="3"/>
        <v>0</v>
      </c>
      <c r="T30" s="104">
        <f t="shared" si="4"/>
        <v>0</v>
      </c>
      <c r="U30" s="8" t="s">
        <v>115</v>
      </c>
      <c r="W30" s="104">
        <f>'APPENDIX 20 ii'!H29+'APPENDIX 20 i'!H29+'APPENDIX 20 i'!J29</f>
        <v>0</v>
      </c>
      <c r="X30" s="104">
        <f t="shared" si="0"/>
        <v>0</v>
      </c>
      <c r="Y30" s="70"/>
    </row>
    <row r="31" spans="2:25" ht="30.75" customHeight="1" x14ac:dyDescent="0.25">
      <c r="B31" s="78" t="s">
        <v>116</v>
      </c>
      <c r="C31" s="215">
        <v>163307</v>
      </c>
      <c r="D31" s="121">
        <v>124669</v>
      </c>
      <c r="E31" s="121">
        <v>24823</v>
      </c>
      <c r="F31" s="121">
        <v>7703</v>
      </c>
      <c r="G31" s="121">
        <v>268918</v>
      </c>
      <c r="H31" s="121">
        <v>0</v>
      </c>
      <c r="I31" s="121">
        <v>0</v>
      </c>
      <c r="J31" s="121">
        <v>0</v>
      </c>
      <c r="K31" s="121">
        <v>23627</v>
      </c>
      <c r="L31" s="94">
        <f>SUM('APPENDIX 20 i'!C30:L30,'APPENDIX 20 ii'!C30:L30,'APPENDIX 20 iii'!C31:K31)</f>
        <v>5747825</v>
      </c>
      <c r="M31" s="179" t="s">
        <v>116</v>
      </c>
      <c r="N31" s="104">
        <f t="shared" si="1"/>
        <v>5747571</v>
      </c>
      <c r="O31" s="104">
        <f>SUM('APPENDIX 20 ii'!H30,'APPENDIX 20 i'!H30,'APPENDIX 20 i'!J30)</f>
        <v>254</v>
      </c>
      <c r="P31" s="104">
        <f>'APPENDIX  21 iv'!P31</f>
        <v>2241511</v>
      </c>
      <c r="Q31" s="104">
        <f>'APPENDIX  21 iv'!O31</f>
        <v>21837</v>
      </c>
      <c r="R31" s="104">
        <f t="shared" si="2"/>
        <v>7989082</v>
      </c>
      <c r="S31" s="104">
        <f t="shared" si="3"/>
        <v>22091</v>
      </c>
      <c r="T31" s="104">
        <f t="shared" si="4"/>
        <v>8011173</v>
      </c>
      <c r="U31" s="8" t="s">
        <v>116</v>
      </c>
      <c r="W31" s="104">
        <f>'APPENDIX 20 ii'!H30+'APPENDIX 20 i'!H30+'APPENDIX 20 i'!J30</f>
        <v>254</v>
      </c>
      <c r="X31" s="104">
        <f t="shared" si="0"/>
        <v>5747571</v>
      </c>
      <c r="Y31" s="70"/>
    </row>
    <row r="32" spans="2:25" ht="30.75" customHeight="1" x14ac:dyDescent="0.25">
      <c r="B32" s="78" t="s">
        <v>117</v>
      </c>
      <c r="C32" s="215">
        <v>6422</v>
      </c>
      <c r="D32" s="121">
        <v>0</v>
      </c>
      <c r="E32" s="121">
        <v>0</v>
      </c>
      <c r="F32" s="121">
        <v>0</v>
      </c>
      <c r="G32" s="121">
        <v>97137</v>
      </c>
      <c r="H32" s="121">
        <v>0</v>
      </c>
      <c r="I32" s="121">
        <v>0</v>
      </c>
      <c r="J32" s="121">
        <v>0</v>
      </c>
      <c r="K32" s="121">
        <v>64516</v>
      </c>
      <c r="L32" s="94">
        <f>SUM('APPENDIX 20 i'!C31:L31,'APPENDIX 20 ii'!C31:L31,'APPENDIX 20 iii'!C32:K32)</f>
        <v>2516527</v>
      </c>
      <c r="M32" s="179" t="s">
        <v>117</v>
      </c>
      <c r="N32" s="104">
        <f t="shared" si="1"/>
        <v>2516527</v>
      </c>
      <c r="O32" s="104">
        <f>SUM('APPENDIX 20 ii'!H31,'APPENDIX 20 i'!H31,'APPENDIX 20 i'!J31)</f>
        <v>0</v>
      </c>
      <c r="P32" s="104">
        <f>'APPENDIX  21 iv'!P32</f>
        <v>866603</v>
      </c>
      <c r="Q32" s="104">
        <f>'APPENDIX  21 iv'!O32</f>
        <v>759593</v>
      </c>
      <c r="R32" s="104">
        <f t="shared" si="2"/>
        <v>3383130</v>
      </c>
      <c r="S32" s="104">
        <f t="shared" si="3"/>
        <v>759593</v>
      </c>
      <c r="T32" s="104">
        <f t="shared" si="4"/>
        <v>4142723</v>
      </c>
      <c r="U32" s="8" t="s">
        <v>117</v>
      </c>
      <c r="W32" s="104">
        <f>'APPENDIX 20 ii'!H31+'APPENDIX 20 i'!H31+'APPENDIX 20 i'!J31</f>
        <v>0</v>
      </c>
      <c r="X32" s="104">
        <f t="shared" si="0"/>
        <v>2516527</v>
      </c>
      <c r="Y32" s="70"/>
    </row>
    <row r="33" spans="2:25" ht="30.75" customHeight="1" x14ac:dyDescent="0.25">
      <c r="B33" s="78" t="s">
        <v>118</v>
      </c>
      <c r="C33" s="215">
        <v>3151013</v>
      </c>
      <c r="D33" s="121">
        <v>1122380</v>
      </c>
      <c r="E33" s="121">
        <v>119239</v>
      </c>
      <c r="F33" s="121">
        <v>261661</v>
      </c>
      <c r="G33" s="121">
        <v>1049084</v>
      </c>
      <c r="H33" s="121">
        <v>117943</v>
      </c>
      <c r="I33" s="121">
        <v>1221512</v>
      </c>
      <c r="J33" s="121">
        <v>58499</v>
      </c>
      <c r="K33" s="121">
        <v>512828</v>
      </c>
      <c r="L33" s="94">
        <f>SUM('APPENDIX 20 i'!C32:L32,'APPENDIX 20 ii'!C32:L32,'APPENDIX 20 iii'!C33:K33)</f>
        <v>25525132</v>
      </c>
      <c r="M33" s="179" t="s">
        <v>118</v>
      </c>
      <c r="N33" s="104">
        <f t="shared" si="1"/>
        <v>21646779</v>
      </c>
      <c r="O33" s="104">
        <f>SUM('APPENDIX 20 ii'!H32,'APPENDIX 20 i'!H32,'APPENDIX 20 i'!J32)</f>
        <v>3878353</v>
      </c>
      <c r="P33" s="104">
        <f>'APPENDIX  21 iv'!P33</f>
        <v>21530605</v>
      </c>
      <c r="Q33" s="104">
        <f>'APPENDIX  21 iv'!O33</f>
        <v>4945555</v>
      </c>
      <c r="R33" s="104">
        <f t="shared" si="2"/>
        <v>43177384</v>
      </c>
      <c r="S33" s="104">
        <f t="shared" si="3"/>
        <v>8823908</v>
      </c>
      <c r="T33" s="104">
        <f t="shared" si="4"/>
        <v>52001292</v>
      </c>
      <c r="U33" s="8" t="s">
        <v>118</v>
      </c>
      <c r="W33" s="104">
        <f>'APPENDIX 20 ii'!H32+'APPENDIX 20 i'!H32+'APPENDIX 20 i'!J32</f>
        <v>3878353</v>
      </c>
      <c r="X33" s="104">
        <f t="shared" si="0"/>
        <v>21646779</v>
      </c>
      <c r="Y33" s="70"/>
    </row>
    <row r="34" spans="2:25" ht="30.75" customHeight="1" x14ac:dyDescent="0.25">
      <c r="B34" s="78" t="s">
        <v>119</v>
      </c>
      <c r="C34" s="215">
        <v>433977</v>
      </c>
      <c r="D34" s="121">
        <v>373432</v>
      </c>
      <c r="E34" s="121">
        <v>33087</v>
      </c>
      <c r="F34" s="121">
        <v>71815</v>
      </c>
      <c r="G34" s="121">
        <v>204879</v>
      </c>
      <c r="H34" s="121">
        <v>14513</v>
      </c>
      <c r="I34" s="121">
        <v>34797</v>
      </c>
      <c r="J34" s="121">
        <v>3187</v>
      </c>
      <c r="K34" s="121">
        <v>557462</v>
      </c>
      <c r="L34" s="94">
        <f>SUM('APPENDIX 20 i'!C33:L33,'APPENDIX 20 ii'!C33:L33,'APPENDIX 20 iii'!C34:K34)</f>
        <v>7804737</v>
      </c>
      <c r="M34" s="179" t="s">
        <v>119</v>
      </c>
      <c r="N34" s="104">
        <f t="shared" si="1"/>
        <v>7685075</v>
      </c>
      <c r="O34" s="104">
        <f>SUM('APPENDIX 20 ii'!H33,'APPENDIX 20 i'!H33,'APPENDIX 20 i'!J33)</f>
        <v>119662</v>
      </c>
      <c r="P34" s="104">
        <f>'APPENDIX  21 iv'!P34</f>
        <v>6640569</v>
      </c>
      <c r="Q34" s="104">
        <f>'APPENDIX  21 iv'!O34</f>
        <v>1085631</v>
      </c>
      <c r="R34" s="104">
        <f t="shared" si="2"/>
        <v>14325644</v>
      </c>
      <c r="S34" s="104">
        <f t="shared" si="3"/>
        <v>1205293</v>
      </c>
      <c r="T34" s="182">
        <f t="shared" si="4"/>
        <v>15530937</v>
      </c>
      <c r="U34" s="8" t="s">
        <v>119</v>
      </c>
      <c r="W34" s="104">
        <f>'APPENDIX 20 ii'!H33+'APPENDIX 20 i'!H33+'APPENDIX 20 i'!J33</f>
        <v>119662</v>
      </c>
      <c r="X34" s="104">
        <f t="shared" si="0"/>
        <v>7685075</v>
      </c>
      <c r="Y34" s="70"/>
    </row>
    <row r="35" spans="2:25" ht="30.75" customHeight="1" x14ac:dyDescent="0.25">
      <c r="B35" s="78" t="s">
        <v>120</v>
      </c>
      <c r="C35" s="215">
        <v>28476</v>
      </c>
      <c r="D35" s="121">
        <v>1488665</v>
      </c>
      <c r="E35" s="121">
        <v>27113</v>
      </c>
      <c r="F35" s="121">
        <v>10241</v>
      </c>
      <c r="G35" s="121">
        <v>143361</v>
      </c>
      <c r="H35" s="121">
        <v>67494</v>
      </c>
      <c r="I35" s="121">
        <v>105380</v>
      </c>
      <c r="J35" s="121">
        <v>118340</v>
      </c>
      <c r="K35" s="121">
        <v>210862</v>
      </c>
      <c r="L35" s="94">
        <f>SUM('APPENDIX 20 i'!C34:L34,'APPENDIX 20 ii'!C34:L34,'APPENDIX 20 iii'!C35:K35)</f>
        <v>5969901</v>
      </c>
      <c r="M35" s="179" t="s">
        <v>120</v>
      </c>
      <c r="N35" s="104">
        <f t="shared" si="1"/>
        <v>5206935</v>
      </c>
      <c r="O35" s="104">
        <f>SUM('APPENDIX 20 ii'!H34,'APPENDIX 20 i'!H34,'APPENDIX 20 i'!J34)</f>
        <v>762966</v>
      </c>
      <c r="P35" s="104">
        <f>'APPENDIX  21 iv'!P35</f>
        <v>31215359</v>
      </c>
      <c r="Q35" s="104">
        <f>'APPENDIX  21 iv'!O35</f>
        <v>4815927</v>
      </c>
      <c r="R35" s="104">
        <f t="shared" si="2"/>
        <v>36422294</v>
      </c>
      <c r="S35" s="104">
        <f t="shared" si="3"/>
        <v>5578893</v>
      </c>
      <c r="T35" s="182">
        <f>R35+S35</f>
        <v>42001187</v>
      </c>
      <c r="U35" s="8" t="s">
        <v>120</v>
      </c>
      <c r="W35" s="104">
        <f>'APPENDIX 20 ii'!H34+'APPENDIX 20 i'!H34+'APPENDIX 20 i'!J34</f>
        <v>762966</v>
      </c>
      <c r="X35" s="104">
        <f t="shared" si="0"/>
        <v>5206935</v>
      </c>
      <c r="Y35" s="70"/>
    </row>
    <row r="36" spans="2:25" ht="30.75" customHeight="1" x14ac:dyDescent="0.25">
      <c r="B36" s="78" t="s">
        <v>121</v>
      </c>
      <c r="C36" s="215">
        <v>247049</v>
      </c>
      <c r="D36" s="121">
        <v>193024</v>
      </c>
      <c r="E36" s="121">
        <v>440</v>
      </c>
      <c r="F36" s="121">
        <v>0</v>
      </c>
      <c r="G36" s="121">
        <v>0</v>
      </c>
      <c r="H36" s="121">
        <v>26014</v>
      </c>
      <c r="I36" s="121">
        <v>0</v>
      </c>
      <c r="J36" s="121">
        <v>129018</v>
      </c>
      <c r="K36" s="121">
        <v>217222</v>
      </c>
      <c r="L36" s="94">
        <f>SUM('APPENDIX 20 i'!C35:L35,'APPENDIX 20 ii'!C35:L35,'APPENDIX 20 iii'!C36:K36)</f>
        <v>4162411</v>
      </c>
      <c r="M36" s="179" t="s">
        <v>121</v>
      </c>
      <c r="N36" s="104">
        <f t="shared" si="1"/>
        <v>4150077</v>
      </c>
      <c r="O36" s="104">
        <f>SUM('APPENDIX 20 ii'!H35,'APPENDIX 20 i'!H35,'APPENDIX 20 i'!J35)</f>
        <v>12334</v>
      </c>
      <c r="P36" s="104">
        <f>'APPENDIX  21 iv'!P36</f>
        <v>5141075</v>
      </c>
      <c r="Q36" s="104">
        <f>'APPENDIX  21 iv'!O36</f>
        <v>579870</v>
      </c>
      <c r="R36" s="104">
        <f t="shared" si="2"/>
        <v>9291152</v>
      </c>
      <c r="S36" s="104">
        <f t="shared" si="3"/>
        <v>592204</v>
      </c>
      <c r="T36" s="182">
        <f t="shared" si="4"/>
        <v>9883356</v>
      </c>
      <c r="U36" s="8" t="s">
        <v>121</v>
      </c>
      <c r="W36" s="104">
        <f>'APPENDIX 20 ii'!H35+'APPENDIX 20 i'!H35+'APPENDIX 20 i'!J35</f>
        <v>12334</v>
      </c>
      <c r="X36" s="104">
        <f t="shared" si="0"/>
        <v>4150077</v>
      </c>
      <c r="Y36" s="70"/>
    </row>
    <row r="37" spans="2:25" ht="30.75" customHeight="1" x14ac:dyDescent="0.25">
      <c r="B37" s="78" t="s">
        <v>122</v>
      </c>
      <c r="C37" s="215">
        <v>123802</v>
      </c>
      <c r="D37" s="121">
        <v>166300</v>
      </c>
      <c r="E37" s="121">
        <v>171335</v>
      </c>
      <c r="F37" s="121">
        <v>7197</v>
      </c>
      <c r="G37" s="121">
        <v>332448</v>
      </c>
      <c r="H37" s="121">
        <v>0</v>
      </c>
      <c r="I37" s="121">
        <v>181143</v>
      </c>
      <c r="J37" s="121">
        <v>1644</v>
      </c>
      <c r="K37" s="121">
        <v>13250</v>
      </c>
      <c r="L37" s="94">
        <f>SUM('APPENDIX 20 i'!C36:L36,'APPENDIX 20 ii'!C36:L36,'APPENDIX 20 iii'!C37:K37)</f>
        <v>16174723</v>
      </c>
      <c r="M37" s="179" t="s">
        <v>122</v>
      </c>
      <c r="N37" s="104">
        <f t="shared" si="1"/>
        <v>16129027</v>
      </c>
      <c r="O37" s="104">
        <f>SUM('APPENDIX 20 ii'!H36,'APPENDIX 20 i'!H36,'APPENDIX 20 i'!J36)</f>
        <v>45696</v>
      </c>
      <c r="P37" s="104">
        <f>'APPENDIX  21 iv'!P37</f>
        <v>9826092</v>
      </c>
      <c r="Q37" s="104">
        <f>'APPENDIX  21 iv'!O37</f>
        <v>922744</v>
      </c>
      <c r="R37" s="104">
        <f t="shared" si="2"/>
        <v>25955119</v>
      </c>
      <c r="S37" s="104">
        <f t="shared" si="3"/>
        <v>968440</v>
      </c>
      <c r="T37" s="182">
        <f t="shared" si="4"/>
        <v>26923559</v>
      </c>
      <c r="U37" s="8" t="s">
        <v>122</v>
      </c>
      <c r="W37" s="104">
        <f>'APPENDIX 20 ii'!H36+'APPENDIX 20 i'!H36+'APPENDIX 20 i'!J36</f>
        <v>45696</v>
      </c>
      <c r="X37" s="104">
        <f t="shared" si="0"/>
        <v>16129027</v>
      </c>
      <c r="Y37" s="70"/>
    </row>
    <row r="38" spans="2:25" ht="30.75" customHeight="1" x14ac:dyDescent="0.25">
      <c r="B38" s="78" t="s">
        <v>123</v>
      </c>
      <c r="C38" s="215">
        <v>12270</v>
      </c>
      <c r="D38" s="121">
        <v>8140</v>
      </c>
      <c r="E38" s="121">
        <v>30028</v>
      </c>
      <c r="F38" s="121">
        <v>0</v>
      </c>
      <c r="G38" s="121">
        <v>369967</v>
      </c>
      <c r="H38" s="121">
        <v>0</v>
      </c>
      <c r="I38" s="121">
        <v>0</v>
      </c>
      <c r="J38" s="121">
        <v>1890</v>
      </c>
      <c r="K38" s="121">
        <v>0</v>
      </c>
      <c r="L38" s="94">
        <f>SUM('APPENDIX 20 i'!C37:L37,'APPENDIX 20 ii'!C37:L37,'APPENDIX 20 iii'!C38:K38)</f>
        <v>2278586</v>
      </c>
      <c r="M38" s="179" t="s">
        <v>123</v>
      </c>
      <c r="N38" s="104">
        <f t="shared" si="1"/>
        <v>1794350</v>
      </c>
      <c r="O38" s="104">
        <f>SUM('APPENDIX 20 ii'!H37,'APPENDIX 20 i'!H37,'APPENDIX 20 i'!J37)</f>
        <v>484236</v>
      </c>
      <c r="P38" s="104">
        <f>'APPENDIX  21 iv'!P38</f>
        <v>5115717</v>
      </c>
      <c r="Q38" s="104">
        <f>'APPENDIX  21 iv'!O38</f>
        <v>2228441</v>
      </c>
      <c r="R38" s="104">
        <f t="shared" si="2"/>
        <v>6910067</v>
      </c>
      <c r="S38" s="104">
        <f t="shared" si="3"/>
        <v>2712677</v>
      </c>
      <c r="T38" s="182">
        <f t="shared" si="4"/>
        <v>9622744</v>
      </c>
      <c r="U38" s="8" t="s">
        <v>123</v>
      </c>
      <c r="W38" s="104">
        <f>'APPENDIX 20 ii'!H37+'APPENDIX 20 i'!H37+'APPENDIX 20 i'!J37</f>
        <v>484236</v>
      </c>
      <c r="X38" s="104">
        <f t="shared" si="0"/>
        <v>1794350</v>
      </c>
      <c r="Y38" s="70"/>
    </row>
    <row r="39" spans="2:25" ht="30.75" customHeight="1" thickBot="1" x14ac:dyDescent="0.35">
      <c r="B39" s="79" t="s">
        <v>124</v>
      </c>
      <c r="C39" s="216">
        <v>14441470</v>
      </c>
      <c r="D39" s="123">
        <v>5572644</v>
      </c>
      <c r="E39" s="123">
        <v>1854544</v>
      </c>
      <c r="F39" s="123">
        <v>974021</v>
      </c>
      <c r="G39" s="123">
        <v>25387722</v>
      </c>
      <c r="H39" s="123">
        <v>306292</v>
      </c>
      <c r="I39" s="123">
        <v>3184826</v>
      </c>
      <c r="J39" s="123">
        <v>764534</v>
      </c>
      <c r="K39" s="123">
        <v>11927199</v>
      </c>
      <c r="L39" s="96">
        <f>SUM('APPENDIX 20 i'!C38:L38,'APPENDIX 20 ii'!C38:L38,'APPENDIX 20 iii'!C39:K39)</f>
        <v>433775507</v>
      </c>
      <c r="M39" s="223" t="s">
        <v>124</v>
      </c>
      <c r="N39" s="104">
        <f t="shared" si="1"/>
        <v>421225039</v>
      </c>
      <c r="O39" s="104">
        <f>SUM('APPENDIX 20 ii'!H38,'APPENDIX 20 i'!H38,'APPENDIX 20 i'!J38)</f>
        <v>12550468</v>
      </c>
      <c r="P39" s="104">
        <f>'APPENDIX  21 iv'!P39</f>
        <v>190367933</v>
      </c>
      <c r="Q39" s="104">
        <f>'APPENDIX  21 iv'!O39</f>
        <v>47983750</v>
      </c>
      <c r="R39" s="104">
        <f t="shared" si="2"/>
        <v>611592972</v>
      </c>
      <c r="S39" s="104">
        <f t="shared" si="3"/>
        <v>60534218</v>
      </c>
      <c r="T39" s="104">
        <f t="shared" si="4"/>
        <v>672127190</v>
      </c>
      <c r="W39" s="104">
        <f>'APPENDIX 20 ii'!H38+'APPENDIX 20 i'!H38+'APPENDIX 20 i'!J38</f>
        <v>12550468</v>
      </c>
      <c r="X39" s="104">
        <f t="shared" si="0"/>
        <v>421225039</v>
      </c>
      <c r="Y39" s="70"/>
    </row>
    <row r="40" spans="2:25" ht="19.5" customHeight="1" thickTop="1" x14ac:dyDescent="0.3">
      <c r="B40" s="99" t="s">
        <v>50</v>
      </c>
      <c r="C40" s="218"/>
      <c r="D40" s="99"/>
      <c r="E40" s="99"/>
      <c r="F40" s="99"/>
      <c r="G40" s="99"/>
      <c r="H40" s="99"/>
      <c r="I40" s="99"/>
      <c r="J40" s="99"/>
      <c r="K40" s="99"/>
      <c r="L40" s="99"/>
      <c r="Y40" s="70"/>
    </row>
    <row r="41" spans="2:25" ht="19.5" customHeight="1" x14ac:dyDescent="0.3">
      <c r="N41" s="303" t="s">
        <v>161</v>
      </c>
      <c r="O41" s="303"/>
      <c r="P41" s="303" t="s">
        <v>162</v>
      </c>
      <c r="Q41" s="303"/>
      <c r="R41" s="303" t="s">
        <v>163</v>
      </c>
      <c r="S41" s="303"/>
      <c r="T41" s="303"/>
    </row>
    <row r="42" spans="2:25" ht="19.5" customHeight="1" x14ac:dyDescent="0.3">
      <c r="N42" s="105" t="s">
        <v>164</v>
      </c>
      <c r="O42" s="105" t="s">
        <v>165</v>
      </c>
      <c r="P42" s="105" t="s">
        <v>164</v>
      </c>
      <c r="Q42" s="105" t="s">
        <v>165</v>
      </c>
      <c r="R42" s="105" t="s">
        <v>164</v>
      </c>
      <c r="S42" s="105" t="s">
        <v>165</v>
      </c>
      <c r="T42" s="105" t="s">
        <v>84</v>
      </c>
    </row>
    <row r="43" spans="2:25" ht="19.5" customHeight="1" x14ac:dyDescent="0.3">
      <c r="N43" s="104">
        <f>N12</f>
        <v>48699641</v>
      </c>
      <c r="O43" s="104">
        <f t="shared" ref="O43:T43" si="5">O12</f>
        <v>6543240</v>
      </c>
      <c r="P43" s="104">
        <f t="shared" si="5"/>
        <v>71485026</v>
      </c>
      <c r="Q43" s="104">
        <f t="shared" si="5"/>
        <v>31100845</v>
      </c>
      <c r="R43" s="104">
        <f t="shared" si="5"/>
        <v>120184667</v>
      </c>
      <c r="S43" s="104">
        <f t="shared" si="5"/>
        <v>37644085</v>
      </c>
      <c r="T43" s="104">
        <f t="shared" si="5"/>
        <v>157828752</v>
      </c>
      <c r="U43" s="8" t="s">
        <v>317</v>
      </c>
    </row>
    <row r="44" spans="2:25" ht="19.5" customHeight="1" x14ac:dyDescent="0.3">
      <c r="N44" s="104">
        <f>N39</f>
        <v>421225039</v>
      </c>
      <c r="O44" s="104">
        <f t="shared" ref="O44:T44" si="6">O39</f>
        <v>12550468</v>
      </c>
      <c r="P44" s="104">
        <f t="shared" si="6"/>
        <v>190367933</v>
      </c>
      <c r="Q44" s="104">
        <f t="shared" si="6"/>
        <v>47983750</v>
      </c>
      <c r="R44" s="104">
        <f t="shared" si="6"/>
        <v>611592972</v>
      </c>
      <c r="S44" s="104">
        <f t="shared" si="6"/>
        <v>60534218</v>
      </c>
      <c r="T44" s="104">
        <f t="shared" si="6"/>
        <v>672127190</v>
      </c>
      <c r="U44" s="8" t="s">
        <v>318</v>
      </c>
    </row>
    <row r="45" spans="2:25" ht="19.5" customHeight="1" x14ac:dyDescent="0.3">
      <c r="N45" s="104">
        <f>SUM(N19,N21:N33)</f>
        <v>382968855</v>
      </c>
      <c r="O45" s="104">
        <f t="shared" ref="O45:T45" si="7">SUM(O19,O21:O33)</f>
        <v>11125573</v>
      </c>
      <c r="P45" s="104">
        <f t="shared" si="7"/>
        <v>124537253</v>
      </c>
      <c r="Q45" s="104">
        <f t="shared" si="7"/>
        <v>37687006</v>
      </c>
      <c r="R45" s="104">
        <f t="shared" si="7"/>
        <v>507506108</v>
      </c>
      <c r="S45" s="104">
        <f t="shared" si="7"/>
        <v>48812579</v>
      </c>
      <c r="T45" s="104">
        <f t="shared" si="7"/>
        <v>556318687</v>
      </c>
      <c r="U45" s="8" t="s">
        <v>160</v>
      </c>
    </row>
    <row r="48" spans="2:25" ht="19.5" customHeight="1" x14ac:dyDescent="0.3">
      <c r="M48" s="193"/>
    </row>
  </sheetData>
  <sheetProtection algorithmName="SHA-512" hashValue="zFgP3hIPZXvgf1aAM/DGHYWJPGAPBFFivSUtP5QeYCaAoGcQ2P8qKwS9i/sxa1MqRPyAB7yB1IvNGRJhz+uj0Q==" saltValue="1G0A3YnTvRQDbcQI5YRCmg==" spinCount="100000" sheet="1" objects="1" scenarios="1"/>
  <mergeCells count="7">
    <mergeCell ref="B4:L4"/>
    <mergeCell ref="P4:Q4"/>
    <mergeCell ref="N4:O4"/>
    <mergeCell ref="R4:T4"/>
    <mergeCell ref="N41:O41"/>
    <mergeCell ref="P41:Q41"/>
    <mergeCell ref="R41:T41"/>
  </mergeCells>
  <pageMargins left="0.7" right="0.7" top="0.75" bottom="0.75" header="0.3" footer="0.3"/>
  <pageSetup paperSize="9" scale="42" orientation="landscape" r:id="rId1"/>
  <colBreaks count="1" manualBreakCount="1">
    <brk id="12"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92D050"/>
    <pageSetUpPr fitToPage="1"/>
  </sheetPr>
  <dimension ref="B2:L45"/>
  <sheetViews>
    <sheetView showGridLines="0" zoomScale="80" zoomScaleNormal="80" workbookViewId="0">
      <selection activeCell="B4" sqref="B4:L40"/>
    </sheetView>
  </sheetViews>
  <sheetFormatPr defaultColWidth="9.33203125" defaultRowHeight="13.8" x14ac:dyDescent="0.25"/>
  <cols>
    <col min="1" max="1" width="16.33203125" style="4" customWidth="1"/>
    <col min="2" max="2" width="36.6640625" style="4" customWidth="1"/>
    <col min="3" max="12" width="23.5546875" style="4" customWidth="1"/>
    <col min="13" max="13" width="2.33203125" style="4" customWidth="1"/>
    <col min="14" max="16384" width="9.33203125" style="4"/>
  </cols>
  <sheetData>
    <row r="2" spans="2:12" ht="21" customHeight="1" x14ac:dyDescent="0.25"/>
    <row r="3" spans="2:12" ht="4.5" customHeight="1" x14ac:dyDescent="0.25"/>
    <row r="4" spans="2:12" ht="24" customHeight="1" x14ac:dyDescent="0.25">
      <c r="B4" s="295" t="s">
        <v>313</v>
      </c>
      <c r="C4" s="296"/>
      <c r="D4" s="296"/>
      <c r="E4" s="296"/>
      <c r="F4" s="296"/>
      <c r="G4" s="296"/>
      <c r="H4" s="296"/>
      <c r="I4" s="296"/>
      <c r="J4" s="296"/>
      <c r="K4" s="296"/>
      <c r="L4" s="297"/>
    </row>
    <row r="5" spans="2:12" ht="57.75" customHeight="1" x14ac:dyDescent="0.25">
      <c r="B5" s="156" t="s">
        <v>0</v>
      </c>
      <c r="C5" s="157" t="s">
        <v>232</v>
      </c>
      <c r="D5" s="157" t="s">
        <v>18</v>
      </c>
      <c r="E5" s="157" t="s">
        <v>233</v>
      </c>
      <c r="F5" s="157" t="s">
        <v>145</v>
      </c>
      <c r="G5" s="157" t="s">
        <v>234</v>
      </c>
      <c r="H5" s="157" t="s">
        <v>235</v>
      </c>
      <c r="I5" s="157" t="s">
        <v>21</v>
      </c>
      <c r="J5" s="157" t="s">
        <v>236</v>
      </c>
      <c r="K5" s="157" t="s">
        <v>90</v>
      </c>
      <c r="L5" s="157" t="s">
        <v>23</v>
      </c>
    </row>
    <row r="6" spans="2:12" ht="27" customHeight="1" x14ac:dyDescent="0.25">
      <c r="B6" s="158" t="s">
        <v>91</v>
      </c>
      <c r="C6" s="10">
        <v>500000</v>
      </c>
      <c r="D6" s="10">
        <v>987386</v>
      </c>
      <c r="E6" s="10">
        <v>450000</v>
      </c>
      <c r="F6" s="10">
        <v>1340290</v>
      </c>
      <c r="G6" s="10">
        <v>1250000</v>
      </c>
      <c r="H6" s="10">
        <v>2668000</v>
      </c>
      <c r="I6" s="10">
        <v>1700000</v>
      </c>
      <c r="J6" s="10">
        <v>800000</v>
      </c>
      <c r="K6" s="10">
        <v>400000</v>
      </c>
      <c r="L6" s="10">
        <v>300000</v>
      </c>
    </row>
    <row r="7" spans="2:12" ht="27" customHeight="1" x14ac:dyDescent="0.25">
      <c r="B7" s="158" t="s">
        <v>92</v>
      </c>
      <c r="C7" s="10">
        <v>660523</v>
      </c>
      <c r="D7" s="10">
        <v>0</v>
      </c>
      <c r="E7" s="10">
        <v>0</v>
      </c>
      <c r="F7" s="10">
        <v>0</v>
      </c>
      <c r="G7" s="10">
        <v>0</v>
      </c>
      <c r="H7" s="10">
        <v>0</v>
      </c>
      <c r="I7" s="10">
        <v>0</v>
      </c>
      <c r="J7" s="10">
        <v>0</v>
      </c>
      <c r="K7" s="10">
        <v>0</v>
      </c>
      <c r="L7" s="10">
        <v>0</v>
      </c>
    </row>
    <row r="8" spans="2:12" ht="27" customHeight="1" x14ac:dyDescent="0.25">
      <c r="B8" s="158" t="s">
        <v>93</v>
      </c>
      <c r="C8" s="10">
        <v>0</v>
      </c>
      <c r="D8" s="10">
        <v>16222</v>
      </c>
      <c r="E8" s="10">
        <v>50059</v>
      </c>
      <c r="F8" s="10">
        <v>0</v>
      </c>
      <c r="G8" s="10">
        <v>206620</v>
      </c>
      <c r="H8" s="10">
        <v>0</v>
      </c>
      <c r="I8" s="10">
        <v>0</v>
      </c>
      <c r="J8" s="10">
        <v>1007</v>
      </c>
      <c r="K8" s="10">
        <v>0</v>
      </c>
      <c r="L8" s="10">
        <v>-93706</v>
      </c>
    </row>
    <row r="9" spans="2:12" ht="27" customHeight="1" x14ac:dyDescent="0.25">
      <c r="B9" s="158" t="s">
        <v>94</v>
      </c>
      <c r="C9" s="10">
        <v>0</v>
      </c>
      <c r="D9" s="10">
        <v>0</v>
      </c>
      <c r="E9" s="10">
        <v>0</v>
      </c>
      <c r="F9" s="10">
        <v>0</v>
      </c>
      <c r="G9" s="10">
        <v>0</v>
      </c>
      <c r="H9" s="10">
        <v>0</v>
      </c>
      <c r="I9" s="10">
        <v>0</v>
      </c>
      <c r="J9" s="10">
        <v>0</v>
      </c>
      <c r="K9" s="10">
        <v>0</v>
      </c>
      <c r="L9" s="10">
        <v>0</v>
      </c>
    </row>
    <row r="10" spans="2:12" ht="27" customHeight="1" x14ac:dyDescent="0.25">
      <c r="B10" s="158" t="s">
        <v>95</v>
      </c>
      <c r="C10" s="10">
        <v>-32571</v>
      </c>
      <c r="D10" s="10">
        <v>448351</v>
      </c>
      <c r="E10" s="10">
        <v>1605496</v>
      </c>
      <c r="F10" s="10">
        <v>-365205</v>
      </c>
      <c r="G10" s="10">
        <v>3187273</v>
      </c>
      <c r="H10" s="10">
        <v>298624</v>
      </c>
      <c r="I10" s="10">
        <v>2643560</v>
      </c>
      <c r="J10" s="10">
        <v>393143</v>
      </c>
      <c r="K10" s="10">
        <v>525908</v>
      </c>
      <c r="L10" s="10">
        <v>783284</v>
      </c>
    </row>
    <row r="11" spans="2:12" ht="27" customHeight="1" x14ac:dyDescent="0.25">
      <c r="B11" s="159" t="s">
        <v>96</v>
      </c>
      <c r="C11" s="10">
        <v>0</v>
      </c>
      <c r="D11" s="10">
        <v>0</v>
      </c>
      <c r="E11" s="160">
        <v>300000</v>
      </c>
      <c r="F11" s="160">
        <v>0</v>
      </c>
      <c r="G11" s="160">
        <v>-17429</v>
      </c>
      <c r="H11" s="160">
        <v>0</v>
      </c>
      <c r="I11" s="160">
        <v>-60757</v>
      </c>
      <c r="J11" s="160">
        <v>0</v>
      </c>
      <c r="K11" s="160">
        <v>1092</v>
      </c>
      <c r="L11" s="160">
        <v>0</v>
      </c>
    </row>
    <row r="12" spans="2:12" ht="27" customHeight="1" x14ac:dyDescent="0.25">
      <c r="B12" s="161" t="s">
        <v>97</v>
      </c>
      <c r="C12" s="162">
        <v>1127952</v>
      </c>
      <c r="D12" s="162">
        <v>1451958</v>
      </c>
      <c r="E12" s="162">
        <v>2405555</v>
      </c>
      <c r="F12" s="162">
        <v>975085</v>
      </c>
      <c r="G12" s="162">
        <v>4626464</v>
      </c>
      <c r="H12" s="162">
        <v>2966624</v>
      </c>
      <c r="I12" s="162">
        <v>4282803</v>
      </c>
      <c r="J12" s="162">
        <v>1194150</v>
      </c>
      <c r="K12" s="162">
        <v>927000</v>
      </c>
      <c r="L12" s="162">
        <v>989578</v>
      </c>
    </row>
    <row r="13" spans="2:12" ht="27" customHeight="1" x14ac:dyDescent="0.25">
      <c r="B13" s="163" t="s">
        <v>98</v>
      </c>
      <c r="C13" s="164">
        <v>2326222</v>
      </c>
      <c r="D13" s="164">
        <v>1578012</v>
      </c>
      <c r="E13" s="164">
        <v>1124105</v>
      </c>
      <c r="F13" s="164">
        <v>370409</v>
      </c>
      <c r="G13" s="164">
        <v>8228725</v>
      </c>
      <c r="H13" s="164">
        <v>5976659</v>
      </c>
      <c r="I13" s="164">
        <v>7739724</v>
      </c>
      <c r="J13" s="164">
        <v>1228737</v>
      </c>
      <c r="K13" s="164">
        <v>380540</v>
      </c>
      <c r="L13" s="164">
        <v>4095607</v>
      </c>
    </row>
    <row r="14" spans="2:12" ht="27" customHeight="1" x14ac:dyDescent="0.25">
      <c r="B14" s="158" t="s">
        <v>99</v>
      </c>
      <c r="C14" s="164">
        <v>0</v>
      </c>
      <c r="D14" s="164">
        <v>0</v>
      </c>
      <c r="E14" s="10">
        <v>0</v>
      </c>
      <c r="F14" s="10">
        <v>0</v>
      </c>
      <c r="G14" s="10">
        <v>0</v>
      </c>
      <c r="H14" s="10">
        <v>0</v>
      </c>
      <c r="I14" s="10">
        <v>0</v>
      </c>
      <c r="J14" s="10">
        <v>0</v>
      </c>
      <c r="K14" s="10">
        <v>0</v>
      </c>
      <c r="L14" s="10">
        <v>0</v>
      </c>
    </row>
    <row r="15" spans="2:12" ht="27" customHeight="1" x14ac:dyDescent="0.25">
      <c r="B15" s="159" t="s">
        <v>100</v>
      </c>
      <c r="C15" s="164">
        <v>0</v>
      </c>
      <c r="D15" s="164">
        <v>0</v>
      </c>
      <c r="E15" s="160">
        <v>0</v>
      </c>
      <c r="F15" s="160">
        <v>0</v>
      </c>
      <c r="G15" s="160">
        <v>0</v>
      </c>
      <c r="H15" s="160">
        <v>0</v>
      </c>
      <c r="I15" s="160">
        <v>0</v>
      </c>
      <c r="J15" s="160">
        <v>0</v>
      </c>
      <c r="K15" s="160">
        <v>6053</v>
      </c>
      <c r="L15" s="160">
        <v>0</v>
      </c>
    </row>
    <row r="16" spans="2:12" ht="27" customHeight="1" x14ac:dyDescent="0.25">
      <c r="B16" s="158" t="s">
        <v>101</v>
      </c>
      <c r="C16" s="164">
        <v>560511</v>
      </c>
      <c r="D16" s="164">
        <v>366633</v>
      </c>
      <c r="E16" s="10">
        <v>2395332</v>
      </c>
      <c r="F16" s="10">
        <v>480516</v>
      </c>
      <c r="G16" s="10">
        <v>1371156</v>
      </c>
      <c r="H16" s="10">
        <v>1727956</v>
      </c>
      <c r="I16" s="10">
        <v>533361</v>
      </c>
      <c r="J16" s="10">
        <v>77721</v>
      </c>
      <c r="K16" s="10">
        <v>119468</v>
      </c>
      <c r="L16" s="10">
        <v>243394</v>
      </c>
    </row>
    <row r="17" spans="2:12" ht="27" customHeight="1" thickBot="1" x14ac:dyDescent="0.3">
      <c r="B17" s="165" t="s">
        <v>102</v>
      </c>
      <c r="C17" s="166">
        <v>4014685</v>
      </c>
      <c r="D17" s="166">
        <v>3396603</v>
      </c>
      <c r="E17" s="166">
        <v>5924992</v>
      </c>
      <c r="F17" s="166">
        <v>1826009</v>
      </c>
      <c r="G17" s="166">
        <v>14226345</v>
      </c>
      <c r="H17" s="166">
        <v>10671239</v>
      </c>
      <c r="I17" s="166">
        <v>12555888</v>
      </c>
      <c r="J17" s="166">
        <v>2500608</v>
      </c>
      <c r="K17" s="166">
        <v>1433061</v>
      </c>
      <c r="L17" s="166">
        <v>5328579</v>
      </c>
    </row>
    <row r="18" spans="2:12" ht="27" customHeight="1" thickTop="1" x14ac:dyDescent="0.25">
      <c r="B18" s="163" t="s">
        <v>103</v>
      </c>
      <c r="C18" s="167">
        <v>0</v>
      </c>
      <c r="D18" s="167">
        <v>731610</v>
      </c>
      <c r="E18" s="167">
        <v>0</v>
      </c>
      <c r="F18" s="167">
        <v>0</v>
      </c>
      <c r="G18" s="167">
        <v>0</v>
      </c>
      <c r="H18" s="167">
        <v>0</v>
      </c>
      <c r="I18" s="167">
        <v>231231</v>
      </c>
      <c r="J18" s="167">
        <v>0</v>
      </c>
      <c r="K18" s="167">
        <v>0</v>
      </c>
      <c r="L18" s="167">
        <v>397000</v>
      </c>
    </row>
    <row r="19" spans="2:12" ht="27" customHeight="1" x14ac:dyDescent="0.25">
      <c r="B19" s="158" t="s">
        <v>104</v>
      </c>
      <c r="C19" s="167">
        <v>0</v>
      </c>
      <c r="D19" s="167">
        <v>535000</v>
      </c>
      <c r="E19" s="168">
        <v>0</v>
      </c>
      <c r="F19" s="168">
        <v>0</v>
      </c>
      <c r="G19" s="168">
        <v>1000000</v>
      </c>
      <c r="H19" s="168">
        <v>0</v>
      </c>
      <c r="I19" s="168">
        <v>1602000</v>
      </c>
      <c r="J19" s="168">
        <v>0</v>
      </c>
      <c r="K19" s="168">
        <v>732500</v>
      </c>
      <c r="L19" s="168">
        <v>1692606</v>
      </c>
    </row>
    <row r="20" spans="2:12" ht="27" customHeight="1" x14ac:dyDescent="0.25">
      <c r="B20" s="158" t="s">
        <v>105</v>
      </c>
      <c r="C20" s="167">
        <v>80651</v>
      </c>
      <c r="D20" s="167">
        <v>115122</v>
      </c>
      <c r="E20" s="168">
        <v>132381</v>
      </c>
      <c r="F20" s="168">
        <v>50393</v>
      </c>
      <c r="G20" s="168">
        <v>78176</v>
      </c>
      <c r="H20" s="168">
        <v>103255</v>
      </c>
      <c r="I20" s="168">
        <v>149849</v>
      </c>
      <c r="J20" s="168">
        <v>16779</v>
      </c>
      <c r="K20" s="168">
        <v>5129</v>
      </c>
      <c r="L20" s="168">
        <v>29935</v>
      </c>
    </row>
    <row r="21" spans="2:12" ht="27" customHeight="1" x14ac:dyDescent="0.25">
      <c r="B21" s="158" t="s">
        <v>106</v>
      </c>
      <c r="C21" s="167">
        <v>1320546</v>
      </c>
      <c r="D21" s="167">
        <v>507375</v>
      </c>
      <c r="E21" s="168">
        <v>3883697</v>
      </c>
      <c r="F21" s="168">
        <v>517553</v>
      </c>
      <c r="G21" s="168">
        <v>5858567</v>
      </c>
      <c r="H21" s="168">
        <v>6104005</v>
      </c>
      <c r="I21" s="168">
        <v>2495126</v>
      </c>
      <c r="J21" s="168">
        <v>937209</v>
      </c>
      <c r="K21" s="168">
        <v>112550</v>
      </c>
      <c r="L21" s="168">
        <v>831201</v>
      </c>
    </row>
    <row r="22" spans="2:12" ht="27" customHeight="1" x14ac:dyDescent="0.25">
      <c r="B22" s="158" t="s">
        <v>107</v>
      </c>
      <c r="C22" s="167">
        <v>0</v>
      </c>
      <c r="D22" s="167">
        <v>0</v>
      </c>
      <c r="E22" s="168">
        <v>0</v>
      </c>
      <c r="F22" s="168">
        <v>0</v>
      </c>
      <c r="G22" s="168">
        <v>0</v>
      </c>
      <c r="H22" s="168">
        <v>0</v>
      </c>
      <c r="I22" s="168">
        <v>436659</v>
      </c>
      <c r="J22" s="168">
        <v>0</v>
      </c>
      <c r="K22" s="168">
        <v>0</v>
      </c>
      <c r="L22" s="168">
        <v>0</v>
      </c>
    </row>
    <row r="23" spans="2:12" ht="27" customHeight="1" x14ac:dyDescent="0.25">
      <c r="B23" s="158" t="s">
        <v>108</v>
      </c>
      <c r="C23" s="167">
        <v>0</v>
      </c>
      <c r="D23" s="167">
        <v>0</v>
      </c>
      <c r="E23" s="168">
        <v>0</v>
      </c>
      <c r="F23" s="168">
        <v>0</v>
      </c>
      <c r="G23" s="168">
        <v>627608</v>
      </c>
      <c r="H23" s="168">
        <v>0</v>
      </c>
      <c r="I23" s="168">
        <v>0</v>
      </c>
      <c r="J23" s="168">
        <v>0</v>
      </c>
      <c r="K23" s="168">
        <v>0</v>
      </c>
      <c r="L23" s="168">
        <v>536006</v>
      </c>
    </row>
    <row r="24" spans="2:12" ht="27" customHeight="1" x14ac:dyDescent="0.25">
      <c r="B24" s="158" t="s">
        <v>109</v>
      </c>
      <c r="C24" s="167">
        <v>107671</v>
      </c>
      <c r="D24" s="167">
        <v>0</v>
      </c>
      <c r="E24" s="168">
        <v>0</v>
      </c>
      <c r="F24" s="168">
        <v>0</v>
      </c>
      <c r="G24" s="168">
        <v>228099</v>
      </c>
      <c r="H24" s="168">
        <v>417084</v>
      </c>
      <c r="I24" s="168">
        <v>159509</v>
      </c>
      <c r="J24" s="168">
        <v>8725</v>
      </c>
      <c r="K24" s="168">
        <v>0</v>
      </c>
      <c r="L24" s="168">
        <v>0</v>
      </c>
    </row>
    <row r="25" spans="2:12" ht="27" customHeight="1" x14ac:dyDescent="0.25">
      <c r="B25" s="158" t="s">
        <v>110</v>
      </c>
      <c r="C25" s="167">
        <v>0</v>
      </c>
      <c r="D25" s="167">
        <v>0</v>
      </c>
      <c r="E25" s="168">
        <v>0</v>
      </c>
      <c r="F25" s="168">
        <v>0</v>
      </c>
      <c r="G25" s="168">
        <v>0</v>
      </c>
      <c r="H25" s="168">
        <v>0</v>
      </c>
      <c r="I25" s="168">
        <v>68126</v>
      </c>
      <c r="J25" s="168">
        <v>0</v>
      </c>
      <c r="K25" s="168">
        <v>0</v>
      </c>
      <c r="L25" s="168">
        <v>0</v>
      </c>
    </row>
    <row r="26" spans="2:12" ht="27" customHeight="1" x14ac:dyDescent="0.25">
      <c r="B26" s="158" t="s">
        <v>111</v>
      </c>
      <c r="C26" s="167">
        <v>0</v>
      </c>
      <c r="D26" s="167">
        <v>2350</v>
      </c>
      <c r="E26" s="168">
        <v>0</v>
      </c>
      <c r="F26" s="168">
        <v>0</v>
      </c>
      <c r="G26" s="168">
        <v>0</v>
      </c>
      <c r="H26" s="168">
        <v>0</v>
      </c>
      <c r="I26" s="168">
        <v>0</v>
      </c>
      <c r="J26" s="168">
        <v>0</v>
      </c>
      <c r="K26" s="168">
        <v>0</v>
      </c>
      <c r="L26" s="168">
        <v>0</v>
      </c>
    </row>
    <row r="27" spans="2:12" ht="27" customHeight="1" x14ac:dyDescent="0.25">
      <c r="B27" s="158" t="s">
        <v>112</v>
      </c>
      <c r="C27" s="167">
        <v>0</v>
      </c>
      <c r="D27" s="167">
        <v>21435</v>
      </c>
      <c r="E27" s="168">
        <v>0</v>
      </c>
      <c r="F27" s="168">
        <v>0</v>
      </c>
      <c r="G27" s="168">
        <v>1173719</v>
      </c>
      <c r="H27" s="168">
        <v>1161</v>
      </c>
      <c r="I27" s="168">
        <v>458534</v>
      </c>
      <c r="J27" s="168">
        <v>0</v>
      </c>
      <c r="K27" s="168">
        <v>0</v>
      </c>
      <c r="L27" s="168">
        <v>121463</v>
      </c>
    </row>
    <row r="28" spans="2:12" ht="27" customHeight="1" x14ac:dyDescent="0.25">
      <c r="B28" s="158" t="s">
        <v>113</v>
      </c>
      <c r="C28" s="167">
        <v>0</v>
      </c>
      <c r="D28" s="167">
        <v>0</v>
      </c>
      <c r="E28" s="168">
        <v>0</v>
      </c>
      <c r="F28" s="168">
        <v>0</v>
      </c>
      <c r="G28" s="168">
        <v>11950</v>
      </c>
      <c r="H28" s="168">
        <v>4634</v>
      </c>
      <c r="I28" s="168">
        <v>18212</v>
      </c>
      <c r="J28" s="168">
        <v>0</v>
      </c>
      <c r="K28" s="168">
        <v>932</v>
      </c>
      <c r="L28" s="168">
        <v>0</v>
      </c>
    </row>
    <row r="29" spans="2:12" ht="27" customHeight="1" x14ac:dyDescent="0.25">
      <c r="B29" s="158" t="s">
        <v>114</v>
      </c>
      <c r="C29" s="167">
        <v>0</v>
      </c>
      <c r="D29" s="167">
        <v>0</v>
      </c>
      <c r="E29" s="168">
        <v>0</v>
      </c>
      <c r="F29" s="168">
        <v>0</v>
      </c>
      <c r="G29" s="168">
        <v>0</v>
      </c>
      <c r="H29" s="168">
        <v>0</v>
      </c>
      <c r="I29" s="168">
        <v>0</v>
      </c>
      <c r="J29" s="168">
        <v>0</v>
      </c>
      <c r="K29" s="168">
        <v>0</v>
      </c>
      <c r="L29" s="168">
        <v>0</v>
      </c>
    </row>
    <row r="30" spans="2:12" ht="27" customHeight="1" x14ac:dyDescent="0.25">
      <c r="B30" s="158" t="s">
        <v>115</v>
      </c>
      <c r="C30" s="167">
        <v>0</v>
      </c>
      <c r="D30" s="167">
        <v>0</v>
      </c>
      <c r="E30" s="168">
        <v>0</v>
      </c>
      <c r="F30" s="168">
        <v>0</v>
      </c>
      <c r="G30" s="168">
        <v>0</v>
      </c>
      <c r="H30" s="168">
        <v>0</v>
      </c>
      <c r="I30" s="168">
        <v>0</v>
      </c>
      <c r="J30" s="168">
        <v>0</v>
      </c>
      <c r="K30" s="168">
        <v>0</v>
      </c>
      <c r="L30" s="168">
        <v>0</v>
      </c>
    </row>
    <row r="31" spans="2:12" ht="27" customHeight="1" x14ac:dyDescent="0.25">
      <c r="B31" s="158" t="s">
        <v>116</v>
      </c>
      <c r="C31" s="167">
        <v>0</v>
      </c>
      <c r="D31" s="167">
        <v>10114</v>
      </c>
      <c r="E31" s="168">
        <v>11026</v>
      </c>
      <c r="F31" s="168">
        <v>0</v>
      </c>
      <c r="G31" s="168">
        <v>34565</v>
      </c>
      <c r="H31" s="168">
        <v>0</v>
      </c>
      <c r="I31" s="168">
        <v>0</v>
      </c>
      <c r="J31" s="168">
        <v>7708</v>
      </c>
      <c r="K31" s="168">
        <v>0</v>
      </c>
      <c r="L31" s="168">
        <v>16279</v>
      </c>
    </row>
    <row r="32" spans="2:12" ht="27" customHeight="1" x14ac:dyDescent="0.25">
      <c r="B32" s="158" t="s">
        <v>117</v>
      </c>
      <c r="C32" s="167">
        <v>0</v>
      </c>
      <c r="D32" s="167">
        <v>0</v>
      </c>
      <c r="E32" s="168">
        <v>0</v>
      </c>
      <c r="F32" s="168">
        <v>0</v>
      </c>
      <c r="G32" s="168">
        <v>77301</v>
      </c>
      <c r="H32" s="168">
        <v>0</v>
      </c>
      <c r="I32" s="168">
        <v>71932</v>
      </c>
      <c r="J32" s="168">
        <v>3295</v>
      </c>
      <c r="K32" s="168">
        <v>0</v>
      </c>
      <c r="L32" s="168">
        <v>0</v>
      </c>
    </row>
    <row r="33" spans="2:12" ht="27" customHeight="1" x14ac:dyDescent="0.25">
      <c r="B33" s="158" t="s">
        <v>118</v>
      </c>
      <c r="C33" s="167">
        <v>870242</v>
      </c>
      <c r="D33" s="167">
        <v>361680</v>
      </c>
      <c r="E33" s="168">
        <v>476640</v>
      </c>
      <c r="F33" s="168">
        <v>20347</v>
      </c>
      <c r="G33" s="168">
        <v>2715066</v>
      </c>
      <c r="H33" s="168">
        <v>574137</v>
      </c>
      <c r="I33" s="168">
        <v>2711696</v>
      </c>
      <c r="J33" s="168">
        <v>194691</v>
      </c>
      <c r="K33" s="168">
        <v>0</v>
      </c>
      <c r="L33" s="168">
        <v>410178</v>
      </c>
    </row>
    <row r="34" spans="2:12" ht="27" customHeight="1" x14ac:dyDescent="0.25">
      <c r="B34" s="158" t="s">
        <v>119</v>
      </c>
      <c r="C34" s="167">
        <v>357131</v>
      </c>
      <c r="D34" s="167">
        <v>37070</v>
      </c>
      <c r="E34" s="168">
        <v>151046</v>
      </c>
      <c r="F34" s="168">
        <v>656588</v>
      </c>
      <c r="G34" s="168">
        <v>272324</v>
      </c>
      <c r="H34" s="168">
        <v>407884</v>
      </c>
      <c r="I34" s="168">
        <v>105189</v>
      </c>
      <c r="J34" s="168">
        <v>18423</v>
      </c>
      <c r="K34" s="168">
        <v>4793</v>
      </c>
      <c r="L34" s="168">
        <v>847657</v>
      </c>
    </row>
    <row r="35" spans="2:12" ht="27" customHeight="1" x14ac:dyDescent="0.25">
      <c r="B35" s="158" t="s">
        <v>120</v>
      </c>
      <c r="C35" s="167">
        <v>468649</v>
      </c>
      <c r="D35" s="167">
        <v>823828</v>
      </c>
      <c r="E35" s="168">
        <v>833787</v>
      </c>
      <c r="F35" s="168">
        <v>183239</v>
      </c>
      <c r="G35" s="168">
        <v>1193896</v>
      </c>
      <c r="H35" s="168">
        <v>1617783</v>
      </c>
      <c r="I35" s="168">
        <v>2594747</v>
      </c>
      <c r="J35" s="168">
        <v>626204</v>
      </c>
      <c r="K35" s="168">
        <v>364384</v>
      </c>
      <c r="L35" s="168">
        <v>129440</v>
      </c>
    </row>
    <row r="36" spans="2:12" ht="27" customHeight="1" x14ac:dyDescent="0.25">
      <c r="B36" s="158" t="s">
        <v>121</v>
      </c>
      <c r="C36" s="167">
        <v>448419</v>
      </c>
      <c r="D36" s="167">
        <v>18859</v>
      </c>
      <c r="E36" s="168">
        <v>75421</v>
      </c>
      <c r="F36" s="168">
        <v>20642</v>
      </c>
      <c r="G36" s="168">
        <v>58578</v>
      </c>
      <c r="H36" s="168">
        <v>0</v>
      </c>
      <c r="I36" s="168">
        <v>400523</v>
      </c>
      <c r="J36" s="168">
        <v>0</v>
      </c>
      <c r="K36" s="168">
        <v>99801</v>
      </c>
      <c r="L36" s="168">
        <v>0</v>
      </c>
    </row>
    <row r="37" spans="2:12" ht="27" customHeight="1" x14ac:dyDescent="0.25">
      <c r="B37" s="159" t="s">
        <v>122</v>
      </c>
      <c r="C37" s="167">
        <v>94112</v>
      </c>
      <c r="D37" s="167">
        <v>193654</v>
      </c>
      <c r="E37" s="169">
        <v>350082</v>
      </c>
      <c r="F37" s="169">
        <v>9632</v>
      </c>
      <c r="G37" s="169">
        <v>647232</v>
      </c>
      <c r="H37" s="169">
        <v>808172</v>
      </c>
      <c r="I37" s="169">
        <v>946759</v>
      </c>
      <c r="J37" s="169">
        <v>435202</v>
      </c>
      <c r="K37" s="169">
        <v>95343</v>
      </c>
      <c r="L37" s="169">
        <v>260757</v>
      </c>
    </row>
    <row r="38" spans="2:12" ht="27" customHeight="1" x14ac:dyDescent="0.25">
      <c r="B38" s="158" t="s">
        <v>123</v>
      </c>
      <c r="C38" s="167">
        <v>267264</v>
      </c>
      <c r="D38" s="167">
        <v>38506</v>
      </c>
      <c r="E38" s="168">
        <v>10913</v>
      </c>
      <c r="F38" s="168">
        <v>367615</v>
      </c>
      <c r="G38" s="168">
        <v>249263</v>
      </c>
      <c r="H38" s="168">
        <v>633124</v>
      </c>
      <c r="I38" s="168">
        <v>105797</v>
      </c>
      <c r="J38" s="168">
        <v>252373</v>
      </c>
      <c r="K38" s="168">
        <v>17628</v>
      </c>
      <c r="L38" s="168">
        <v>56058</v>
      </c>
    </row>
    <row r="39" spans="2:12" ht="27" customHeight="1" thickBot="1" x14ac:dyDescent="0.3">
      <c r="B39" s="165" t="s">
        <v>124</v>
      </c>
      <c r="C39" s="166">
        <v>4014685</v>
      </c>
      <c r="D39" s="166">
        <v>3396603</v>
      </c>
      <c r="E39" s="166">
        <v>5924992</v>
      </c>
      <c r="F39" s="166">
        <v>1826009</v>
      </c>
      <c r="G39" s="166">
        <v>14226345</v>
      </c>
      <c r="H39" s="166">
        <v>10671239</v>
      </c>
      <c r="I39" s="166">
        <v>12555888</v>
      </c>
      <c r="J39" s="166">
        <v>2500608</v>
      </c>
      <c r="K39" s="166">
        <v>1433061</v>
      </c>
      <c r="L39" s="166">
        <v>5328579</v>
      </c>
    </row>
    <row r="40" spans="2:12" ht="15" thickTop="1" x14ac:dyDescent="0.3">
      <c r="B40" s="263" t="s">
        <v>237</v>
      </c>
      <c r="C40" s="263"/>
      <c r="D40" s="263"/>
      <c r="E40" s="263"/>
      <c r="F40" s="263"/>
      <c r="G40" s="263"/>
      <c r="H40" s="263"/>
      <c r="I40" s="263"/>
      <c r="J40" s="263"/>
      <c r="K40" s="294" t="s">
        <v>134</v>
      </c>
      <c r="L40" s="294"/>
    </row>
    <row r="41" spans="2:12" x14ac:dyDescent="0.25">
      <c r="C41" s="17"/>
      <c r="D41" s="17"/>
      <c r="E41" s="17"/>
      <c r="F41" s="17"/>
      <c r="G41" s="17"/>
      <c r="H41" s="17"/>
      <c r="I41" s="17"/>
      <c r="J41" s="17"/>
      <c r="K41" s="17"/>
      <c r="L41" s="17"/>
    </row>
    <row r="42" spans="2:12" x14ac:dyDescent="0.25">
      <c r="C42" s="17"/>
      <c r="D42" s="17"/>
      <c r="E42" s="17"/>
      <c r="F42" s="17"/>
      <c r="G42" s="17"/>
      <c r="H42" s="17"/>
      <c r="I42" s="17"/>
      <c r="J42" s="17"/>
      <c r="K42" s="17"/>
      <c r="L42" s="17"/>
    </row>
    <row r="43" spans="2:12" x14ac:dyDescent="0.25">
      <c r="C43" s="17"/>
      <c r="D43" s="17"/>
      <c r="E43" s="17"/>
      <c r="F43" s="17"/>
      <c r="G43" s="17"/>
      <c r="H43" s="17"/>
      <c r="I43" s="17"/>
      <c r="J43" s="17"/>
      <c r="K43" s="17"/>
      <c r="L43" s="17"/>
    </row>
    <row r="45" spans="2:12" x14ac:dyDescent="0.25">
      <c r="C45" s="16"/>
    </row>
  </sheetData>
  <sheetProtection algorithmName="SHA-512" hashValue="fp8H9tEPtqaDbUm1PkzO5I27s1VufOUMfYTn9O5mO4HldJipCmgk+2h+Afz/wXho4iexn6idMT6kWuR8O7+8+g==" saltValue="3a6aSWMazKtp7yLfOVXkJA==" spinCount="100000" sheet="1" objects="1" scenarios="1"/>
  <mergeCells count="3">
    <mergeCell ref="B4:L4"/>
    <mergeCell ref="B40:J40"/>
    <mergeCell ref="K40:L40"/>
  </mergeCells>
  <pageMargins left="0.7" right="0.7" top="0.75" bottom="0.75" header="0.3" footer="0.3"/>
  <pageSetup paperSize="9" scale="43"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92D050"/>
    <pageSetUpPr fitToPage="1"/>
  </sheetPr>
  <dimension ref="B3:M44"/>
  <sheetViews>
    <sheetView showGridLines="0" zoomScale="80" zoomScaleNormal="80" workbookViewId="0">
      <selection activeCell="B3" sqref="B3:M40"/>
    </sheetView>
  </sheetViews>
  <sheetFormatPr defaultColWidth="9.33203125" defaultRowHeight="13.8" x14ac:dyDescent="0.25"/>
  <cols>
    <col min="1" max="1" width="16.44140625" style="4" customWidth="1"/>
    <col min="2" max="2" width="34" style="4" customWidth="1"/>
    <col min="3" max="13" width="21.6640625" style="4" customWidth="1"/>
    <col min="14" max="14" width="1.6640625" style="4" customWidth="1"/>
    <col min="15" max="16384" width="9.33203125" style="4"/>
  </cols>
  <sheetData>
    <row r="3" spans="2:13" x14ac:dyDescent="0.25">
      <c r="B3" s="304" t="s">
        <v>125</v>
      </c>
      <c r="C3" s="304"/>
      <c r="D3" s="304"/>
      <c r="E3" s="304"/>
      <c r="F3" s="304"/>
      <c r="G3" s="304"/>
      <c r="H3" s="304"/>
      <c r="I3" s="304"/>
      <c r="J3" s="304"/>
      <c r="K3" s="304"/>
      <c r="L3" s="304"/>
      <c r="M3" s="304"/>
    </row>
    <row r="4" spans="2:13" ht="25.5" customHeight="1" x14ac:dyDescent="0.25">
      <c r="B4" s="295" t="s">
        <v>314</v>
      </c>
      <c r="C4" s="296"/>
      <c r="D4" s="296"/>
      <c r="E4" s="296"/>
      <c r="F4" s="296"/>
      <c r="G4" s="296"/>
      <c r="H4" s="296"/>
      <c r="I4" s="296"/>
      <c r="J4" s="296"/>
      <c r="K4" s="296"/>
      <c r="L4" s="296"/>
      <c r="M4" s="297"/>
    </row>
    <row r="5" spans="2:13" ht="57" customHeight="1" x14ac:dyDescent="0.25">
      <c r="B5" s="156" t="s">
        <v>0</v>
      </c>
      <c r="C5" s="157" t="s">
        <v>238</v>
      </c>
      <c r="D5" s="157" t="s">
        <v>239</v>
      </c>
      <c r="E5" s="157" t="s">
        <v>54</v>
      </c>
      <c r="F5" s="157" t="s">
        <v>240</v>
      </c>
      <c r="G5" s="157" t="s">
        <v>241</v>
      </c>
      <c r="H5" s="157" t="s">
        <v>257</v>
      </c>
      <c r="I5" s="157" t="s">
        <v>242</v>
      </c>
      <c r="J5" s="157" t="s">
        <v>243</v>
      </c>
      <c r="K5" s="157" t="s">
        <v>244</v>
      </c>
      <c r="L5" s="157" t="s">
        <v>31</v>
      </c>
      <c r="M5" s="157" t="s">
        <v>32</v>
      </c>
    </row>
    <row r="6" spans="2:13" ht="30" customHeight="1" x14ac:dyDescent="0.25">
      <c r="B6" s="159" t="s">
        <v>91</v>
      </c>
      <c r="C6" s="160">
        <v>1000000</v>
      </c>
      <c r="D6" s="160">
        <v>600000</v>
      </c>
      <c r="E6" s="160">
        <v>660000</v>
      </c>
      <c r="F6" s="160">
        <v>700000</v>
      </c>
      <c r="G6" s="160">
        <v>550000</v>
      </c>
      <c r="H6" s="160">
        <v>1000000</v>
      </c>
      <c r="I6" s="160">
        <v>500000</v>
      </c>
      <c r="J6" s="160">
        <v>1000000</v>
      </c>
      <c r="K6" s="160">
        <v>500000</v>
      </c>
      <c r="L6" s="160">
        <v>0</v>
      </c>
      <c r="M6" s="160">
        <v>2000000</v>
      </c>
    </row>
    <row r="7" spans="2:13" ht="30" customHeight="1" x14ac:dyDescent="0.25">
      <c r="B7" s="158" t="s">
        <v>92</v>
      </c>
      <c r="C7" s="10">
        <v>0</v>
      </c>
      <c r="D7" s="10">
        <v>0</v>
      </c>
      <c r="E7" s="10">
        <v>512139</v>
      </c>
      <c r="F7" s="10">
        <v>0</v>
      </c>
      <c r="G7" s="10">
        <v>0</v>
      </c>
      <c r="H7" s="10">
        <v>10871</v>
      </c>
      <c r="I7" s="10">
        <v>0</v>
      </c>
      <c r="J7" s="10">
        <v>0</v>
      </c>
      <c r="K7" s="10">
        <v>0</v>
      </c>
      <c r="L7" s="10">
        <v>0</v>
      </c>
      <c r="M7" s="10">
        <v>0</v>
      </c>
    </row>
    <row r="8" spans="2:13" ht="30" customHeight="1" x14ac:dyDescent="0.25">
      <c r="B8" s="158" t="s">
        <v>93</v>
      </c>
      <c r="C8" s="10">
        <v>299955</v>
      </c>
      <c r="D8" s="10">
        <v>106980</v>
      </c>
      <c r="E8" s="10">
        <v>256865</v>
      </c>
      <c r="F8" s="10">
        <v>854966</v>
      </c>
      <c r="G8" s="10">
        <v>617992</v>
      </c>
      <c r="H8" s="10">
        <v>0</v>
      </c>
      <c r="I8" s="10">
        <v>0</v>
      </c>
      <c r="J8" s="10">
        <v>-10398</v>
      </c>
      <c r="K8" s="10">
        <v>348572</v>
      </c>
      <c r="L8" s="10">
        <v>0</v>
      </c>
      <c r="M8" s="10">
        <v>-319985</v>
      </c>
    </row>
    <row r="9" spans="2:13" ht="30" customHeight="1" x14ac:dyDescent="0.25">
      <c r="B9" s="158" t="s">
        <v>94</v>
      </c>
      <c r="C9" s="10">
        <v>0</v>
      </c>
      <c r="D9" s="10">
        <v>0</v>
      </c>
      <c r="E9" s="10">
        <v>0</v>
      </c>
      <c r="F9" s="10">
        <v>0</v>
      </c>
      <c r="G9" s="10">
        <v>0</v>
      </c>
      <c r="H9" s="10">
        <v>0</v>
      </c>
      <c r="I9" s="10">
        <v>0</v>
      </c>
      <c r="J9" s="10">
        <v>0</v>
      </c>
      <c r="K9" s="10">
        <v>0</v>
      </c>
      <c r="L9" s="10">
        <v>0</v>
      </c>
      <c r="M9" s="10">
        <v>0</v>
      </c>
    </row>
    <row r="10" spans="2:13" ht="30" customHeight="1" x14ac:dyDescent="0.25">
      <c r="B10" s="158" t="s">
        <v>95</v>
      </c>
      <c r="C10" s="10">
        <v>2441289</v>
      </c>
      <c r="D10" s="10">
        <v>522796</v>
      </c>
      <c r="E10" s="10">
        <v>75129</v>
      </c>
      <c r="F10" s="10">
        <v>2504472</v>
      </c>
      <c r="G10" s="10">
        <v>757403</v>
      </c>
      <c r="H10" s="10">
        <v>93745</v>
      </c>
      <c r="I10" s="10">
        <v>2817036</v>
      </c>
      <c r="J10" s="10">
        <v>3548669</v>
      </c>
      <c r="K10" s="10">
        <v>51613</v>
      </c>
      <c r="L10" s="10">
        <v>0</v>
      </c>
      <c r="M10" s="10">
        <v>5428407</v>
      </c>
    </row>
    <row r="11" spans="2:13" ht="30" customHeight="1" x14ac:dyDescent="0.25">
      <c r="B11" s="158" t="s">
        <v>96</v>
      </c>
      <c r="C11" s="10">
        <v>4485</v>
      </c>
      <c r="D11" s="10">
        <v>0</v>
      </c>
      <c r="E11" s="10">
        <v>0</v>
      </c>
      <c r="F11" s="10">
        <v>309723</v>
      </c>
      <c r="G11" s="10">
        <v>36824</v>
      </c>
      <c r="H11" s="10">
        <v>0</v>
      </c>
      <c r="I11" s="10">
        <v>0</v>
      </c>
      <c r="J11" s="10">
        <v>0</v>
      </c>
      <c r="K11" s="10">
        <v>0</v>
      </c>
      <c r="L11" s="10">
        <v>0</v>
      </c>
      <c r="M11" s="10">
        <v>0</v>
      </c>
    </row>
    <row r="12" spans="2:13" ht="30" customHeight="1" x14ac:dyDescent="0.25">
      <c r="B12" s="161" t="s">
        <v>97</v>
      </c>
      <c r="C12" s="162">
        <v>3745730</v>
      </c>
      <c r="D12" s="162">
        <v>1229776</v>
      </c>
      <c r="E12" s="162">
        <v>1504132</v>
      </c>
      <c r="F12" s="162">
        <v>4369160</v>
      </c>
      <c r="G12" s="162">
        <v>1962219</v>
      </c>
      <c r="H12" s="162">
        <v>1104617</v>
      </c>
      <c r="I12" s="162">
        <v>3317036</v>
      </c>
      <c r="J12" s="162">
        <v>4538270</v>
      </c>
      <c r="K12" s="162">
        <v>900185</v>
      </c>
      <c r="L12" s="162">
        <v>0</v>
      </c>
      <c r="M12" s="162">
        <v>7108422</v>
      </c>
    </row>
    <row r="13" spans="2:13" ht="30" customHeight="1" x14ac:dyDescent="0.25">
      <c r="B13" s="158" t="s">
        <v>98</v>
      </c>
      <c r="C13" s="10">
        <v>3017313</v>
      </c>
      <c r="D13" s="10">
        <v>1866693</v>
      </c>
      <c r="E13" s="10">
        <v>2302709</v>
      </c>
      <c r="F13" s="10">
        <v>5192216</v>
      </c>
      <c r="G13" s="10">
        <v>4260517</v>
      </c>
      <c r="H13" s="10">
        <v>222605</v>
      </c>
      <c r="I13" s="10">
        <v>3633497</v>
      </c>
      <c r="J13" s="10">
        <v>4467443</v>
      </c>
      <c r="K13" s="10">
        <v>1016297</v>
      </c>
      <c r="L13" s="10">
        <v>0</v>
      </c>
      <c r="M13" s="10">
        <v>6089429</v>
      </c>
    </row>
    <row r="14" spans="2:13" ht="30" customHeight="1" x14ac:dyDescent="0.25">
      <c r="B14" s="158" t="s">
        <v>99</v>
      </c>
      <c r="C14" s="10">
        <v>0</v>
      </c>
      <c r="D14" s="10">
        <v>0</v>
      </c>
      <c r="E14" s="10">
        <v>0</v>
      </c>
      <c r="F14" s="10">
        <v>0</v>
      </c>
      <c r="G14" s="10">
        <v>0</v>
      </c>
      <c r="H14" s="10">
        <v>0</v>
      </c>
      <c r="I14" s="10">
        <v>0</v>
      </c>
      <c r="J14" s="10">
        <v>0</v>
      </c>
      <c r="K14" s="10">
        <v>0</v>
      </c>
      <c r="L14" s="10">
        <v>0</v>
      </c>
      <c r="M14" s="10">
        <v>0</v>
      </c>
    </row>
    <row r="15" spans="2:13" ht="30" customHeight="1" x14ac:dyDescent="0.25">
      <c r="B15" s="158" t="s">
        <v>100</v>
      </c>
      <c r="C15" s="10">
        <v>119483</v>
      </c>
      <c r="D15" s="10">
        <v>0</v>
      </c>
      <c r="E15" s="10">
        <v>0</v>
      </c>
      <c r="F15" s="10">
        <v>0</v>
      </c>
      <c r="G15" s="10">
        <v>3700</v>
      </c>
      <c r="H15" s="10">
        <v>0</v>
      </c>
      <c r="I15" s="10">
        <v>0</v>
      </c>
      <c r="J15" s="10">
        <v>423484</v>
      </c>
      <c r="K15" s="10">
        <v>39384</v>
      </c>
      <c r="L15" s="10">
        <v>0</v>
      </c>
      <c r="M15" s="10">
        <v>0</v>
      </c>
    </row>
    <row r="16" spans="2:13" ht="30" customHeight="1" x14ac:dyDescent="0.25">
      <c r="B16" s="158" t="s">
        <v>101</v>
      </c>
      <c r="C16" s="10">
        <v>1003758</v>
      </c>
      <c r="D16" s="10">
        <v>110446</v>
      </c>
      <c r="E16" s="10">
        <v>1022883</v>
      </c>
      <c r="F16" s="10">
        <v>1694616</v>
      </c>
      <c r="G16" s="10">
        <v>292641</v>
      </c>
      <c r="H16" s="10">
        <v>45933</v>
      </c>
      <c r="I16" s="10">
        <v>760987</v>
      </c>
      <c r="J16" s="10">
        <v>945632</v>
      </c>
      <c r="K16" s="10">
        <v>34043</v>
      </c>
      <c r="L16" s="10">
        <v>0</v>
      </c>
      <c r="M16" s="10">
        <v>679639</v>
      </c>
    </row>
    <row r="17" spans="2:13" ht="30" customHeight="1" thickBot="1" x14ac:dyDescent="0.3">
      <c r="B17" s="165" t="s">
        <v>102</v>
      </c>
      <c r="C17" s="170">
        <v>7886284</v>
      </c>
      <c r="D17" s="170">
        <v>3206915</v>
      </c>
      <c r="E17" s="170">
        <v>4829724</v>
      </c>
      <c r="F17" s="170">
        <v>11255992</v>
      </c>
      <c r="G17" s="170">
        <v>6519078</v>
      </c>
      <c r="H17" s="170">
        <v>1373155</v>
      </c>
      <c r="I17" s="170">
        <v>7711520</v>
      </c>
      <c r="J17" s="170">
        <v>10374829</v>
      </c>
      <c r="K17" s="170">
        <v>1989908</v>
      </c>
      <c r="L17" s="170">
        <v>0</v>
      </c>
      <c r="M17" s="170">
        <v>13877490</v>
      </c>
    </row>
    <row r="18" spans="2:13" ht="30" customHeight="1" thickTop="1" x14ac:dyDescent="0.25">
      <c r="B18" s="163" t="s">
        <v>103</v>
      </c>
      <c r="C18" s="164">
        <v>495419</v>
      </c>
      <c r="D18" s="164">
        <v>272117</v>
      </c>
      <c r="E18" s="164">
        <v>354500</v>
      </c>
      <c r="F18" s="164">
        <v>1165500</v>
      </c>
      <c r="G18" s="164">
        <v>334046</v>
      </c>
      <c r="H18" s="164">
        <v>30980</v>
      </c>
      <c r="I18" s="164">
        <v>0</v>
      </c>
      <c r="J18" s="164">
        <v>0</v>
      </c>
      <c r="K18" s="164">
        <v>134070</v>
      </c>
      <c r="L18" s="164">
        <v>0</v>
      </c>
      <c r="M18" s="164">
        <v>0</v>
      </c>
    </row>
    <row r="19" spans="2:13" ht="30" customHeight="1" x14ac:dyDescent="0.25">
      <c r="B19" s="158" t="s">
        <v>104</v>
      </c>
      <c r="C19" s="10">
        <v>825183</v>
      </c>
      <c r="D19" s="10">
        <v>1015883</v>
      </c>
      <c r="E19" s="10">
        <v>1450000</v>
      </c>
      <c r="F19" s="10">
        <v>1572750</v>
      </c>
      <c r="G19" s="10">
        <v>1012000</v>
      </c>
      <c r="H19" s="10">
        <v>0</v>
      </c>
      <c r="I19" s="10">
        <v>0</v>
      </c>
      <c r="J19" s="10">
        <v>2750000</v>
      </c>
      <c r="K19" s="10">
        <v>313430</v>
      </c>
      <c r="L19" s="10">
        <v>0</v>
      </c>
      <c r="M19" s="10">
        <v>0</v>
      </c>
    </row>
    <row r="20" spans="2:13" ht="30" customHeight="1" x14ac:dyDescent="0.25">
      <c r="B20" s="158" t="s">
        <v>105</v>
      </c>
      <c r="C20" s="10">
        <v>10108</v>
      </c>
      <c r="D20" s="10">
        <v>9337</v>
      </c>
      <c r="E20" s="10">
        <v>36320</v>
      </c>
      <c r="F20" s="10">
        <v>39374</v>
      </c>
      <c r="G20" s="10">
        <v>267167</v>
      </c>
      <c r="H20" s="10">
        <v>8191</v>
      </c>
      <c r="I20" s="10">
        <v>70697</v>
      </c>
      <c r="J20" s="10">
        <v>71668</v>
      </c>
      <c r="K20" s="10">
        <v>29964</v>
      </c>
      <c r="L20" s="10">
        <v>0</v>
      </c>
      <c r="M20" s="10">
        <v>55518</v>
      </c>
    </row>
    <row r="21" spans="2:13" ht="30" customHeight="1" x14ac:dyDescent="0.25">
      <c r="B21" s="158" t="s">
        <v>106</v>
      </c>
      <c r="C21" s="10">
        <v>2313861</v>
      </c>
      <c r="D21" s="10">
        <v>743088</v>
      </c>
      <c r="E21" s="10">
        <v>968978</v>
      </c>
      <c r="F21" s="10">
        <v>3019462</v>
      </c>
      <c r="G21" s="10">
        <v>942150</v>
      </c>
      <c r="H21" s="10">
        <v>933225</v>
      </c>
      <c r="I21" s="10">
        <v>3459939</v>
      </c>
      <c r="J21" s="10">
        <v>4480276</v>
      </c>
      <c r="K21" s="10">
        <v>259603</v>
      </c>
      <c r="L21" s="10">
        <v>0</v>
      </c>
      <c r="M21" s="10">
        <v>3934355</v>
      </c>
    </row>
    <row r="22" spans="2:13" ht="30" customHeight="1" x14ac:dyDescent="0.25">
      <c r="B22" s="158" t="s">
        <v>107</v>
      </c>
      <c r="C22" s="10">
        <v>0</v>
      </c>
      <c r="D22" s="10">
        <v>0</v>
      </c>
      <c r="E22" s="10">
        <v>0</v>
      </c>
      <c r="F22" s="10">
        <v>0</v>
      </c>
      <c r="G22" s="10">
        <v>0</v>
      </c>
      <c r="H22" s="10">
        <v>0</v>
      </c>
      <c r="I22" s="10">
        <v>0</v>
      </c>
      <c r="J22" s="10">
        <v>48867</v>
      </c>
      <c r="K22" s="10">
        <v>0</v>
      </c>
      <c r="L22" s="10">
        <v>0</v>
      </c>
      <c r="M22" s="10">
        <v>0</v>
      </c>
    </row>
    <row r="23" spans="2:13" ht="30" customHeight="1" x14ac:dyDescent="0.25">
      <c r="B23" s="158" t="s">
        <v>108</v>
      </c>
      <c r="C23" s="10">
        <v>0</v>
      </c>
      <c r="D23" s="10">
        <v>0</v>
      </c>
      <c r="E23" s="10">
        <v>0</v>
      </c>
      <c r="F23" s="10">
        <v>356109</v>
      </c>
      <c r="G23" s="10">
        <v>86571</v>
      </c>
      <c r="H23" s="10">
        <v>0</v>
      </c>
      <c r="I23" s="10">
        <v>146557</v>
      </c>
      <c r="J23" s="10">
        <v>50147</v>
      </c>
      <c r="K23" s="10">
        <v>0</v>
      </c>
      <c r="L23" s="10">
        <v>0</v>
      </c>
      <c r="M23" s="10">
        <v>2049740</v>
      </c>
    </row>
    <row r="24" spans="2:13" ht="30" customHeight="1" x14ac:dyDescent="0.25">
      <c r="B24" s="158" t="s">
        <v>109</v>
      </c>
      <c r="C24" s="10">
        <v>516710</v>
      </c>
      <c r="D24" s="10">
        <v>0</v>
      </c>
      <c r="E24" s="10">
        <v>26428</v>
      </c>
      <c r="F24" s="10">
        <v>107263</v>
      </c>
      <c r="G24" s="10">
        <v>24300</v>
      </c>
      <c r="H24" s="10">
        <v>0</v>
      </c>
      <c r="I24" s="10">
        <v>87331</v>
      </c>
      <c r="J24" s="10">
        <v>220507</v>
      </c>
      <c r="K24" s="10">
        <v>0</v>
      </c>
      <c r="L24" s="10">
        <v>0</v>
      </c>
      <c r="M24" s="10">
        <v>3580</v>
      </c>
    </row>
    <row r="25" spans="2:13" ht="30" customHeight="1" x14ac:dyDescent="0.25">
      <c r="B25" s="158" t="s">
        <v>110</v>
      </c>
      <c r="C25" s="10">
        <v>0</v>
      </c>
      <c r="D25" s="10">
        <v>0</v>
      </c>
      <c r="E25" s="10">
        <v>0</v>
      </c>
      <c r="F25" s="10">
        <v>0</v>
      </c>
      <c r="G25" s="10">
        <v>0</v>
      </c>
      <c r="H25" s="10">
        <v>0</v>
      </c>
      <c r="I25" s="10">
        <v>0</v>
      </c>
      <c r="J25" s="10">
        <v>0</v>
      </c>
      <c r="K25" s="10">
        <v>0</v>
      </c>
      <c r="L25" s="10">
        <v>0</v>
      </c>
      <c r="M25" s="10">
        <v>0</v>
      </c>
    </row>
    <row r="26" spans="2:13" ht="30" customHeight="1" x14ac:dyDescent="0.25">
      <c r="B26" s="158" t="s">
        <v>111</v>
      </c>
      <c r="C26" s="10">
        <v>0</v>
      </c>
      <c r="D26" s="10">
        <v>0</v>
      </c>
      <c r="E26" s="10">
        <v>0</v>
      </c>
      <c r="F26" s="10">
        <v>0</v>
      </c>
      <c r="G26" s="10">
        <v>0</v>
      </c>
      <c r="H26" s="10">
        <v>0</v>
      </c>
      <c r="I26" s="10">
        <v>0</v>
      </c>
      <c r="J26" s="10">
        <v>0</v>
      </c>
      <c r="K26" s="10">
        <v>0</v>
      </c>
      <c r="L26" s="10">
        <v>0</v>
      </c>
      <c r="M26" s="10">
        <v>0</v>
      </c>
    </row>
    <row r="27" spans="2:13" ht="30" customHeight="1" x14ac:dyDescent="0.25">
      <c r="B27" s="158" t="s">
        <v>112</v>
      </c>
      <c r="C27" s="10">
        <v>29276</v>
      </c>
      <c r="D27" s="10">
        <v>60392</v>
      </c>
      <c r="E27" s="10">
        <v>0</v>
      </c>
      <c r="F27" s="10">
        <v>457148</v>
      </c>
      <c r="G27" s="10">
        <v>140895</v>
      </c>
      <c r="H27" s="10">
        <v>0</v>
      </c>
      <c r="I27" s="10">
        <v>195403</v>
      </c>
      <c r="J27" s="10">
        <v>881999</v>
      </c>
      <c r="K27" s="10">
        <v>57094</v>
      </c>
      <c r="L27" s="10">
        <v>0</v>
      </c>
      <c r="M27" s="10">
        <v>1136918</v>
      </c>
    </row>
    <row r="28" spans="2:13" ht="30" customHeight="1" x14ac:dyDescent="0.25">
      <c r="B28" s="158" t="s">
        <v>113</v>
      </c>
      <c r="C28" s="10">
        <v>0</v>
      </c>
      <c r="D28" s="10">
        <v>0</v>
      </c>
      <c r="E28" s="10">
        <v>0</v>
      </c>
      <c r="F28" s="10">
        <v>337744</v>
      </c>
      <c r="G28" s="10">
        <v>7596</v>
      </c>
      <c r="H28" s="10">
        <v>0</v>
      </c>
      <c r="I28" s="10">
        <v>0</v>
      </c>
      <c r="J28" s="10">
        <v>7604</v>
      </c>
      <c r="K28" s="10">
        <v>0</v>
      </c>
      <c r="L28" s="10">
        <v>0</v>
      </c>
      <c r="M28" s="10">
        <v>624298</v>
      </c>
    </row>
    <row r="29" spans="2:13" ht="30" customHeight="1" x14ac:dyDescent="0.25">
      <c r="B29" s="158" t="s">
        <v>114</v>
      </c>
      <c r="C29" s="10">
        <v>0</v>
      </c>
      <c r="D29" s="10">
        <v>0</v>
      </c>
      <c r="E29" s="10">
        <v>0</v>
      </c>
      <c r="F29" s="10">
        <v>0</v>
      </c>
      <c r="G29" s="10">
        <v>0</v>
      </c>
      <c r="H29" s="10">
        <v>0</v>
      </c>
      <c r="I29" s="10">
        <v>0</v>
      </c>
      <c r="J29" s="10">
        <v>0</v>
      </c>
      <c r="K29" s="10">
        <v>0</v>
      </c>
      <c r="L29" s="10">
        <v>0</v>
      </c>
      <c r="M29" s="10">
        <v>402</v>
      </c>
    </row>
    <row r="30" spans="2:13" ht="30" customHeight="1" x14ac:dyDescent="0.25">
      <c r="B30" s="158" t="s">
        <v>115</v>
      </c>
      <c r="C30" s="10">
        <v>0</v>
      </c>
      <c r="D30" s="10">
        <v>0</v>
      </c>
      <c r="E30" s="10">
        <v>0</v>
      </c>
      <c r="F30" s="10">
        <v>0</v>
      </c>
      <c r="G30" s="10">
        <v>0</v>
      </c>
      <c r="H30" s="10">
        <v>0</v>
      </c>
      <c r="I30" s="10">
        <v>0</v>
      </c>
      <c r="J30" s="10">
        <v>0</v>
      </c>
      <c r="K30" s="10">
        <v>0</v>
      </c>
      <c r="L30" s="10">
        <v>0</v>
      </c>
      <c r="M30" s="10">
        <v>0</v>
      </c>
    </row>
    <row r="31" spans="2:13" ht="30" customHeight="1" x14ac:dyDescent="0.25">
      <c r="B31" s="158" t="s">
        <v>116</v>
      </c>
      <c r="C31" s="10">
        <v>12562</v>
      </c>
      <c r="D31" s="10">
        <v>403</v>
      </c>
      <c r="E31" s="10">
        <v>23658</v>
      </c>
      <c r="F31" s="10">
        <v>233712</v>
      </c>
      <c r="G31" s="10">
        <v>155556</v>
      </c>
      <c r="H31" s="10">
        <v>1567</v>
      </c>
      <c r="I31" s="10">
        <v>40100</v>
      </c>
      <c r="J31" s="10">
        <v>0</v>
      </c>
      <c r="K31" s="10">
        <v>26806</v>
      </c>
      <c r="L31" s="10">
        <v>0</v>
      </c>
      <c r="M31" s="10">
        <v>2888</v>
      </c>
    </row>
    <row r="32" spans="2:13" ht="30" customHeight="1" x14ac:dyDescent="0.25">
      <c r="B32" s="158" t="s">
        <v>117</v>
      </c>
      <c r="C32" s="10">
        <v>68949</v>
      </c>
      <c r="D32" s="10">
        <v>7018</v>
      </c>
      <c r="E32" s="10">
        <v>0</v>
      </c>
      <c r="F32" s="10">
        <v>0</v>
      </c>
      <c r="G32" s="10">
        <v>0</v>
      </c>
      <c r="H32" s="10">
        <v>0</v>
      </c>
      <c r="I32" s="10">
        <v>203563</v>
      </c>
      <c r="J32" s="10">
        <v>0</v>
      </c>
      <c r="K32" s="10">
        <v>12733</v>
      </c>
      <c r="L32" s="10">
        <v>0</v>
      </c>
      <c r="M32" s="10">
        <v>36896</v>
      </c>
    </row>
    <row r="33" spans="2:13" ht="30" customHeight="1" x14ac:dyDescent="0.25">
      <c r="B33" s="158" t="s">
        <v>118</v>
      </c>
      <c r="C33" s="10">
        <v>1299443</v>
      </c>
      <c r="D33" s="10">
        <v>320617</v>
      </c>
      <c r="E33" s="10">
        <v>588508</v>
      </c>
      <c r="F33" s="10">
        <v>1109372</v>
      </c>
      <c r="G33" s="10">
        <v>1149164</v>
      </c>
      <c r="H33" s="10">
        <v>15237</v>
      </c>
      <c r="I33" s="10">
        <v>1876995</v>
      </c>
      <c r="J33" s="10">
        <v>138988</v>
      </c>
      <c r="K33" s="10">
        <v>301216</v>
      </c>
      <c r="L33" s="10">
        <v>0</v>
      </c>
      <c r="M33" s="10">
        <v>518059</v>
      </c>
    </row>
    <row r="34" spans="2:13" ht="30" customHeight="1" x14ac:dyDescent="0.25">
      <c r="B34" s="158" t="s">
        <v>119</v>
      </c>
      <c r="C34" s="10">
        <v>137304</v>
      </c>
      <c r="D34" s="10">
        <v>87868</v>
      </c>
      <c r="E34" s="10">
        <v>25419</v>
      </c>
      <c r="F34" s="10">
        <v>424893</v>
      </c>
      <c r="G34" s="10">
        <v>339849</v>
      </c>
      <c r="H34" s="10">
        <v>131269</v>
      </c>
      <c r="I34" s="10">
        <v>286274</v>
      </c>
      <c r="J34" s="10">
        <v>37587</v>
      </c>
      <c r="K34" s="10">
        <v>79502</v>
      </c>
      <c r="L34" s="10">
        <v>0</v>
      </c>
      <c r="M34" s="10">
        <v>796208</v>
      </c>
    </row>
    <row r="35" spans="2:13" ht="30" customHeight="1" x14ac:dyDescent="0.25">
      <c r="B35" s="158" t="s">
        <v>120</v>
      </c>
      <c r="C35" s="10">
        <v>1341905</v>
      </c>
      <c r="D35" s="10">
        <v>448550</v>
      </c>
      <c r="E35" s="10">
        <v>912322</v>
      </c>
      <c r="F35" s="10">
        <v>1828808</v>
      </c>
      <c r="G35" s="10">
        <v>1381468</v>
      </c>
      <c r="H35" s="10">
        <v>192196</v>
      </c>
      <c r="I35" s="10">
        <v>868962</v>
      </c>
      <c r="J35" s="10">
        <v>862384</v>
      </c>
      <c r="K35" s="10">
        <v>603216</v>
      </c>
      <c r="L35" s="10">
        <v>0</v>
      </c>
      <c r="M35" s="10">
        <v>3460791</v>
      </c>
    </row>
    <row r="36" spans="2:13" ht="30" customHeight="1" x14ac:dyDescent="0.25">
      <c r="B36" s="158" t="s">
        <v>121</v>
      </c>
      <c r="C36" s="10">
        <v>115833</v>
      </c>
      <c r="D36" s="10">
        <v>0</v>
      </c>
      <c r="E36" s="10">
        <v>0</v>
      </c>
      <c r="F36" s="10">
        <v>31241</v>
      </c>
      <c r="G36" s="10">
        <v>15997</v>
      </c>
      <c r="H36" s="10">
        <v>33134</v>
      </c>
      <c r="I36" s="10">
        <v>40512</v>
      </c>
      <c r="J36" s="10">
        <v>114255</v>
      </c>
      <c r="K36" s="10">
        <v>100554</v>
      </c>
      <c r="L36" s="10">
        <v>0</v>
      </c>
      <c r="M36" s="10">
        <v>783183</v>
      </c>
    </row>
    <row r="37" spans="2:13" ht="30" customHeight="1" x14ac:dyDescent="0.25">
      <c r="B37" s="158" t="s">
        <v>122</v>
      </c>
      <c r="C37" s="10">
        <v>265235</v>
      </c>
      <c r="D37" s="10">
        <v>158964</v>
      </c>
      <c r="E37" s="10">
        <v>307975</v>
      </c>
      <c r="F37" s="10">
        <v>122933</v>
      </c>
      <c r="G37" s="10">
        <v>648235</v>
      </c>
      <c r="H37" s="10">
        <v>9238</v>
      </c>
      <c r="I37" s="10">
        <v>351485</v>
      </c>
      <c r="J37" s="10">
        <v>458581</v>
      </c>
      <c r="K37" s="10">
        <v>0</v>
      </c>
      <c r="L37" s="10">
        <v>0</v>
      </c>
      <c r="M37" s="10">
        <v>211785</v>
      </c>
    </row>
    <row r="38" spans="2:13" ht="30" customHeight="1" x14ac:dyDescent="0.25">
      <c r="B38" s="158" t="s">
        <v>123</v>
      </c>
      <c r="C38" s="10">
        <v>454496</v>
      </c>
      <c r="D38" s="10">
        <v>82677</v>
      </c>
      <c r="E38" s="10">
        <v>135616</v>
      </c>
      <c r="F38" s="10">
        <v>449684</v>
      </c>
      <c r="G38" s="10">
        <v>14082</v>
      </c>
      <c r="H38" s="10">
        <v>18119</v>
      </c>
      <c r="I38" s="10">
        <v>83702</v>
      </c>
      <c r="J38" s="10">
        <v>251966</v>
      </c>
      <c r="K38" s="10">
        <v>71721</v>
      </c>
      <c r="L38" s="10">
        <v>0</v>
      </c>
      <c r="M38" s="10">
        <v>262871</v>
      </c>
    </row>
    <row r="39" spans="2:13" ht="30" customHeight="1" thickBot="1" x14ac:dyDescent="0.3">
      <c r="B39" s="165" t="s">
        <v>124</v>
      </c>
      <c r="C39" s="170">
        <v>7886284</v>
      </c>
      <c r="D39" s="170">
        <v>3206915</v>
      </c>
      <c r="E39" s="170">
        <v>4829724</v>
      </c>
      <c r="F39" s="170">
        <v>11255992</v>
      </c>
      <c r="G39" s="170">
        <v>6519078</v>
      </c>
      <c r="H39" s="170">
        <v>1373155</v>
      </c>
      <c r="I39" s="170">
        <v>7711520</v>
      </c>
      <c r="J39" s="170">
        <v>10374829</v>
      </c>
      <c r="K39" s="170">
        <v>1989908</v>
      </c>
      <c r="L39" s="170">
        <v>0</v>
      </c>
      <c r="M39" s="170">
        <v>13877490</v>
      </c>
    </row>
    <row r="40" spans="2:13" ht="15" thickTop="1" x14ac:dyDescent="0.3">
      <c r="B40" s="263" t="s">
        <v>237</v>
      </c>
      <c r="C40" s="263"/>
      <c r="D40" s="263"/>
      <c r="E40" s="263"/>
      <c r="F40" s="263"/>
      <c r="G40" s="263"/>
      <c r="H40" s="263"/>
      <c r="I40" s="263"/>
      <c r="J40" s="263"/>
      <c r="K40" s="263"/>
      <c r="L40" s="294" t="s">
        <v>134</v>
      </c>
      <c r="M40" s="294"/>
    </row>
    <row r="41" spans="2:13" x14ac:dyDescent="0.25">
      <c r="C41" s="17"/>
      <c r="D41" s="17"/>
      <c r="E41" s="17"/>
      <c r="F41" s="17"/>
      <c r="G41" s="17"/>
      <c r="H41" s="17"/>
      <c r="I41" s="17"/>
      <c r="J41" s="17"/>
      <c r="K41" s="17"/>
      <c r="L41" s="17"/>
      <c r="M41" s="17"/>
    </row>
    <row r="42" spans="2:13" x14ac:dyDescent="0.25">
      <c r="C42" s="17"/>
      <c r="D42" s="17"/>
      <c r="E42" s="17"/>
      <c r="F42" s="17"/>
      <c r="G42" s="17"/>
      <c r="H42" s="17"/>
      <c r="I42" s="17"/>
      <c r="J42" s="171"/>
      <c r="K42" s="17"/>
      <c r="L42" s="17"/>
      <c r="M42" s="17"/>
    </row>
    <row r="43" spans="2:13" x14ac:dyDescent="0.25">
      <c r="C43" s="17"/>
      <c r="D43" s="17"/>
      <c r="E43" s="17"/>
      <c r="F43" s="17"/>
      <c r="G43" s="17"/>
      <c r="H43" s="17"/>
      <c r="I43" s="17"/>
      <c r="J43" s="17"/>
      <c r="K43" s="17"/>
      <c r="L43" s="17"/>
      <c r="M43" s="17"/>
    </row>
    <row r="44" spans="2:13" x14ac:dyDescent="0.25">
      <c r="C44" s="17"/>
      <c r="D44" s="17"/>
      <c r="E44" s="17"/>
      <c r="F44" s="17"/>
      <c r="G44" s="17"/>
      <c r="H44" s="17"/>
      <c r="I44" s="17"/>
      <c r="J44" s="17"/>
      <c r="K44" s="17"/>
      <c r="L44" s="17"/>
      <c r="M44" s="17"/>
    </row>
  </sheetData>
  <sheetProtection algorithmName="SHA-512" hashValue="g56BzLLWP7rYFQmJ3eMDNrQ65rL+FWKibj5901SU0MrnfJY00v46xOd8ieNtyCRbG1ZqqX25ITz7/5H+OXX/hA==" saltValue="pnC5XGjKxWpzbFhTZ6uy8g==" spinCount="100000" sheet="1" objects="1" scenarios="1"/>
  <mergeCells count="4">
    <mergeCell ref="B3:M3"/>
    <mergeCell ref="B4:M4"/>
    <mergeCell ref="B40:K40"/>
    <mergeCell ref="L40:M40"/>
  </mergeCells>
  <pageMargins left="0.7" right="0.7" top="0.75" bottom="0.75" header="0.3" footer="0.3"/>
  <pageSetup paperSize="9" scale="43"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92D050"/>
    <pageSetUpPr fitToPage="1"/>
  </sheetPr>
  <dimension ref="B1:M44"/>
  <sheetViews>
    <sheetView showGridLines="0" topLeftCell="B1" zoomScale="80" zoomScaleNormal="80" workbookViewId="0">
      <selection activeCell="B3" sqref="B3:M40"/>
    </sheetView>
  </sheetViews>
  <sheetFormatPr defaultColWidth="9.33203125" defaultRowHeight="13.8" x14ac:dyDescent="0.25"/>
  <cols>
    <col min="1" max="1" width="16.6640625" style="4" customWidth="1"/>
    <col min="2" max="2" width="37.44140625" style="4" customWidth="1"/>
    <col min="3" max="13" width="19.5546875" style="4" customWidth="1"/>
    <col min="14" max="16384" width="9.33203125" style="4"/>
  </cols>
  <sheetData>
    <row r="1" spans="2:13" ht="9" customHeight="1" x14ac:dyDescent="0.25"/>
    <row r="2" spans="2:13" ht="20.25" customHeight="1" x14ac:dyDescent="0.25"/>
    <row r="3" spans="2:13" ht="17.25" customHeight="1" x14ac:dyDescent="0.25">
      <c r="B3" s="304" t="s">
        <v>125</v>
      </c>
      <c r="C3" s="304"/>
      <c r="D3" s="304"/>
      <c r="E3" s="304"/>
      <c r="F3" s="304"/>
      <c r="G3" s="304"/>
      <c r="H3" s="304"/>
      <c r="I3" s="304"/>
      <c r="J3" s="304"/>
      <c r="K3" s="304"/>
      <c r="L3" s="304"/>
      <c r="M3" s="304"/>
    </row>
    <row r="4" spans="2:13" ht="23.25" customHeight="1" x14ac:dyDescent="0.25">
      <c r="B4" s="295" t="s">
        <v>315</v>
      </c>
      <c r="C4" s="296"/>
      <c r="D4" s="296"/>
      <c r="E4" s="296"/>
      <c r="F4" s="296"/>
      <c r="G4" s="296"/>
      <c r="H4" s="296"/>
      <c r="I4" s="296"/>
      <c r="J4" s="296"/>
      <c r="K4" s="296"/>
      <c r="L4" s="296"/>
      <c r="M4" s="297"/>
    </row>
    <row r="5" spans="2:13" ht="57" customHeight="1" x14ac:dyDescent="0.25">
      <c r="B5" s="156" t="s">
        <v>0</v>
      </c>
      <c r="C5" s="157" t="s">
        <v>33</v>
      </c>
      <c r="D5" s="157" t="s">
        <v>245</v>
      </c>
      <c r="E5" s="157" t="s">
        <v>48</v>
      </c>
      <c r="F5" s="157" t="s">
        <v>35</v>
      </c>
      <c r="G5" s="157" t="s">
        <v>246</v>
      </c>
      <c r="H5" s="157" t="s">
        <v>199</v>
      </c>
      <c r="I5" s="157" t="s">
        <v>200</v>
      </c>
      <c r="J5" s="157" t="s">
        <v>37</v>
      </c>
      <c r="K5" s="157" t="s">
        <v>247</v>
      </c>
      <c r="L5" s="157" t="s">
        <v>248</v>
      </c>
      <c r="M5" s="157" t="s">
        <v>249</v>
      </c>
    </row>
    <row r="6" spans="2:13" ht="30.75" customHeight="1" x14ac:dyDescent="0.25">
      <c r="B6" s="158" t="s">
        <v>91</v>
      </c>
      <c r="C6" s="10">
        <v>400000</v>
      </c>
      <c r="D6" s="10">
        <v>810721</v>
      </c>
      <c r="E6" s="10">
        <v>1249873</v>
      </c>
      <c r="F6" s="10">
        <v>605000</v>
      </c>
      <c r="G6" s="10">
        <v>1000000</v>
      </c>
      <c r="H6" s="10">
        <v>453960</v>
      </c>
      <c r="I6" s="10">
        <v>300000</v>
      </c>
      <c r="J6" s="10">
        <v>693000</v>
      </c>
      <c r="K6" s="10">
        <v>601153</v>
      </c>
      <c r="L6" s="10">
        <v>600000</v>
      </c>
      <c r="M6" s="10">
        <v>410000</v>
      </c>
    </row>
    <row r="7" spans="2:13" ht="30.75" customHeight="1" x14ac:dyDescent="0.25">
      <c r="B7" s="158" t="s">
        <v>92</v>
      </c>
      <c r="C7" s="10">
        <v>1198</v>
      </c>
      <c r="D7" s="10">
        <v>0</v>
      </c>
      <c r="E7" s="10">
        <v>0</v>
      </c>
      <c r="F7" s="10">
        <v>0</v>
      </c>
      <c r="G7" s="10">
        <v>0</v>
      </c>
      <c r="H7" s="10">
        <v>583040</v>
      </c>
      <c r="I7" s="10">
        <v>0</v>
      </c>
      <c r="J7" s="10">
        <v>0</v>
      </c>
      <c r="K7" s="10">
        <v>5712</v>
      </c>
      <c r="L7" s="10">
        <v>0</v>
      </c>
      <c r="M7" s="10">
        <v>1490000</v>
      </c>
    </row>
    <row r="8" spans="2:13" ht="30.75" customHeight="1" x14ac:dyDescent="0.25">
      <c r="B8" s="158" t="s">
        <v>93</v>
      </c>
      <c r="C8" s="10">
        <v>375304</v>
      </c>
      <c r="D8" s="10">
        <v>-30516</v>
      </c>
      <c r="E8" s="10">
        <v>15725</v>
      </c>
      <c r="F8" s="10">
        <v>0</v>
      </c>
      <c r="G8" s="10">
        <v>422081</v>
      </c>
      <c r="H8" s="10">
        <v>0</v>
      </c>
      <c r="I8" s="10">
        <v>1357</v>
      </c>
      <c r="J8" s="10">
        <v>9845</v>
      </c>
      <c r="K8" s="10">
        <v>0</v>
      </c>
      <c r="L8" s="10">
        <v>0</v>
      </c>
      <c r="M8" s="10">
        <v>6816</v>
      </c>
    </row>
    <row r="9" spans="2:13" ht="30.75" customHeight="1" x14ac:dyDescent="0.25">
      <c r="B9" s="159" t="s">
        <v>94</v>
      </c>
      <c r="C9" s="160">
        <v>0</v>
      </c>
      <c r="D9" s="160">
        <v>0</v>
      </c>
      <c r="E9" s="160">
        <v>0</v>
      </c>
      <c r="F9" s="160">
        <v>0</v>
      </c>
      <c r="G9" s="160">
        <v>0</v>
      </c>
      <c r="H9" s="160">
        <v>0</v>
      </c>
      <c r="I9" s="160">
        <v>0</v>
      </c>
      <c r="J9" s="160">
        <v>0</v>
      </c>
      <c r="K9" s="160">
        <v>0</v>
      </c>
      <c r="L9" s="160">
        <v>0</v>
      </c>
      <c r="M9" s="160">
        <v>0</v>
      </c>
    </row>
    <row r="10" spans="2:13" ht="30.75" customHeight="1" x14ac:dyDescent="0.25">
      <c r="B10" s="158" t="s">
        <v>95</v>
      </c>
      <c r="C10" s="10">
        <v>2233296</v>
      </c>
      <c r="D10" s="10">
        <v>-382561</v>
      </c>
      <c r="E10" s="10">
        <v>22846773</v>
      </c>
      <c r="F10" s="10">
        <v>563804</v>
      </c>
      <c r="G10" s="10">
        <v>1289800</v>
      </c>
      <c r="H10" s="10">
        <v>-132110</v>
      </c>
      <c r="I10" s="10">
        <v>541065</v>
      </c>
      <c r="J10" s="10">
        <v>416756</v>
      </c>
      <c r="K10" s="10">
        <v>295225</v>
      </c>
      <c r="L10" s="10">
        <v>-29555</v>
      </c>
      <c r="M10" s="10">
        <v>-2208571</v>
      </c>
    </row>
    <row r="11" spans="2:13" ht="30.75" customHeight="1" x14ac:dyDescent="0.25">
      <c r="B11" s="158" t="s">
        <v>96</v>
      </c>
      <c r="C11" s="10">
        <v>427860</v>
      </c>
      <c r="D11" s="10">
        <v>190000</v>
      </c>
      <c r="E11" s="10">
        <v>-33927</v>
      </c>
      <c r="F11" s="10">
        <v>0</v>
      </c>
      <c r="G11" s="10">
        <v>0</v>
      </c>
      <c r="H11" s="10">
        <v>0</v>
      </c>
      <c r="I11" s="10">
        <v>0</v>
      </c>
      <c r="J11" s="10">
        <v>0</v>
      </c>
      <c r="K11" s="10">
        <v>0</v>
      </c>
      <c r="L11" s="10">
        <v>0</v>
      </c>
      <c r="M11" s="10">
        <v>0</v>
      </c>
    </row>
    <row r="12" spans="2:13" ht="30.75" customHeight="1" x14ac:dyDescent="0.25">
      <c r="B12" s="161" t="s">
        <v>97</v>
      </c>
      <c r="C12" s="162">
        <v>3437657</v>
      </c>
      <c r="D12" s="162">
        <v>587644</v>
      </c>
      <c r="E12" s="162">
        <v>24078444</v>
      </c>
      <c r="F12" s="162">
        <v>1168804</v>
      </c>
      <c r="G12" s="162">
        <v>2711881</v>
      </c>
      <c r="H12" s="162">
        <v>904890</v>
      </c>
      <c r="I12" s="162">
        <v>842422</v>
      </c>
      <c r="J12" s="162">
        <v>1119601</v>
      </c>
      <c r="K12" s="162">
        <v>902090</v>
      </c>
      <c r="L12" s="162">
        <v>570445</v>
      </c>
      <c r="M12" s="162">
        <v>-301754</v>
      </c>
    </row>
    <row r="13" spans="2:13" ht="30.75" customHeight="1" x14ac:dyDescent="0.25">
      <c r="B13" s="158" t="s">
        <v>98</v>
      </c>
      <c r="C13" s="10">
        <v>3021781</v>
      </c>
      <c r="D13" s="10">
        <v>1129250</v>
      </c>
      <c r="E13" s="10">
        <v>11057178</v>
      </c>
      <c r="F13" s="10">
        <v>3113746</v>
      </c>
      <c r="G13" s="10">
        <v>2262493</v>
      </c>
      <c r="H13" s="10">
        <v>1132153</v>
      </c>
      <c r="I13" s="10">
        <v>412365</v>
      </c>
      <c r="J13" s="10">
        <v>2325752</v>
      </c>
      <c r="K13" s="10">
        <v>996383</v>
      </c>
      <c r="L13" s="10">
        <v>515104</v>
      </c>
      <c r="M13" s="10">
        <v>1957746</v>
      </c>
    </row>
    <row r="14" spans="2:13" ht="30.75" customHeight="1" x14ac:dyDescent="0.25">
      <c r="B14" s="158" t="s">
        <v>99</v>
      </c>
      <c r="C14" s="10">
        <v>0</v>
      </c>
      <c r="D14" s="10">
        <v>0</v>
      </c>
      <c r="E14" s="10">
        <v>0</v>
      </c>
      <c r="F14" s="10">
        <v>0</v>
      </c>
      <c r="G14" s="10">
        <v>0</v>
      </c>
      <c r="H14" s="10">
        <v>0</v>
      </c>
      <c r="I14" s="10">
        <v>0</v>
      </c>
      <c r="J14" s="10">
        <v>0</v>
      </c>
      <c r="K14" s="10">
        <v>0</v>
      </c>
      <c r="L14" s="10">
        <v>0</v>
      </c>
      <c r="M14" s="10">
        <v>0</v>
      </c>
    </row>
    <row r="15" spans="2:13" ht="30.75" customHeight="1" x14ac:dyDescent="0.25">
      <c r="B15" s="158" t="s">
        <v>100</v>
      </c>
      <c r="C15" s="10">
        <v>310146</v>
      </c>
      <c r="D15" s="10">
        <v>170962</v>
      </c>
      <c r="E15" s="10">
        <v>0</v>
      </c>
      <c r="F15" s="10">
        <v>0</v>
      </c>
      <c r="G15" s="10">
        <v>0</v>
      </c>
      <c r="H15" s="10">
        <v>0</v>
      </c>
      <c r="I15" s="10">
        <v>0</v>
      </c>
      <c r="J15" s="10">
        <v>6463</v>
      </c>
      <c r="K15" s="10">
        <v>0</v>
      </c>
      <c r="L15" s="10">
        <v>0</v>
      </c>
      <c r="M15" s="10">
        <v>0</v>
      </c>
    </row>
    <row r="16" spans="2:13" ht="30.75" customHeight="1" x14ac:dyDescent="0.25">
      <c r="B16" s="158" t="s">
        <v>101</v>
      </c>
      <c r="C16" s="10">
        <v>758952</v>
      </c>
      <c r="D16" s="10">
        <v>412384</v>
      </c>
      <c r="E16" s="10">
        <v>12219</v>
      </c>
      <c r="F16" s="10">
        <v>140191</v>
      </c>
      <c r="G16" s="10">
        <v>340199</v>
      </c>
      <c r="H16" s="10">
        <v>333630</v>
      </c>
      <c r="I16" s="10">
        <v>155819</v>
      </c>
      <c r="J16" s="10">
        <v>123341</v>
      </c>
      <c r="K16" s="10">
        <v>443413</v>
      </c>
      <c r="L16" s="10">
        <v>141588</v>
      </c>
      <c r="M16" s="10">
        <v>2964855</v>
      </c>
    </row>
    <row r="17" spans="2:13" ht="30.75" customHeight="1" thickBot="1" x14ac:dyDescent="0.3">
      <c r="B17" s="165" t="s">
        <v>102</v>
      </c>
      <c r="C17" s="170">
        <v>7528537</v>
      </c>
      <c r="D17" s="170">
        <v>2300240</v>
      </c>
      <c r="E17" s="170">
        <v>35147841</v>
      </c>
      <c r="F17" s="170">
        <v>4422741</v>
      </c>
      <c r="G17" s="170">
        <v>5314573</v>
      </c>
      <c r="H17" s="170">
        <v>2370673</v>
      </c>
      <c r="I17" s="170">
        <v>1410606</v>
      </c>
      <c r="J17" s="170">
        <v>3575156</v>
      </c>
      <c r="K17" s="170">
        <v>2341886</v>
      </c>
      <c r="L17" s="170">
        <v>1227137</v>
      </c>
      <c r="M17" s="170">
        <v>4620847</v>
      </c>
    </row>
    <row r="18" spans="2:13" ht="30.75" customHeight="1" thickTop="1" x14ac:dyDescent="0.25">
      <c r="B18" s="163" t="s">
        <v>103</v>
      </c>
      <c r="C18" s="164">
        <v>789607</v>
      </c>
      <c r="D18" s="164">
        <v>136123</v>
      </c>
      <c r="E18" s="164">
        <v>0</v>
      </c>
      <c r="F18" s="164">
        <v>0</v>
      </c>
      <c r="G18" s="164">
        <v>261453</v>
      </c>
      <c r="H18" s="164">
        <v>92500</v>
      </c>
      <c r="I18" s="164">
        <v>0</v>
      </c>
      <c r="J18" s="164">
        <v>0</v>
      </c>
      <c r="K18" s="164">
        <v>113850</v>
      </c>
      <c r="L18" s="164">
        <v>0</v>
      </c>
      <c r="M18" s="164">
        <v>0</v>
      </c>
    </row>
    <row r="19" spans="2:13" ht="30.75" customHeight="1" x14ac:dyDescent="0.25">
      <c r="B19" s="158" t="s">
        <v>104</v>
      </c>
      <c r="C19" s="10">
        <v>1272538</v>
      </c>
      <c r="D19" s="10">
        <v>321323</v>
      </c>
      <c r="E19" s="10">
        <v>8493350</v>
      </c>
      <c r="F19" s="10">
        <v>1034240</v>
      </c>
      <c r="G19" s="10">
        <v>426088</v>
      </c>
      <c r="H19" s="10">
        <v>264000</v>
      </c>
      <c r="I19" s="10">
        <v>0</v>
      </c>
      <c r="J19" s="10">
        <v>540000</v>
      </c>
      <c r="K19" s="10">
        <v>730000</v>
      </c>
      <c r="L19" s="10">
        <v>0</v>
      </c>
      <c r="M19" s="10">
        <v>0</v>
      </c>
    </row>
    <row r="20" spans="2:13" ht="30.75" customHeight="1" x14ac:dyDescent="0.25">
      <c r="B20" s="158" t="s">
        <v>105</v>
      </c>
      <c r="C20" s="10">
        <v>56753</v>
      </c>
      <c r="D20" s="10">
        <v>20673</v>
      </c>
      <c r="E20" s="10">
        <v>73693</v>
      </c>
      <c r="F20" s="10">
        <v>51065</v>
      </c>
      <c r="G20" s="10">
        <v>99940</v>
      </c>
      <c r="H20" s="10">
        <v>18929</v>
      </c>
      <c r="I20" s="10">
        <v>14884</v>
      </c>
      <c r="J20" s="10">
        <v>74124</v>
      </c>
      <c r="K20" s="10">
        <v>33444</v>
      </c>
      <c r="L20" s="10">
        <v>15574</v>
      </c>
      <c r="M20" s="10">
        <v>81038</v>
      </c>
    </row>
    <row r="21" spans="2:13" ht="30.75" customHeight="1" x14ac:dyDescent="0.25">
      <c r="B21" s="158" t="s">
        <v>106</v>
      </c>
      <c r="C21" s="10">
        <v>2746745</v>
      </c>
      <c r="D21" s="10">
        <v>152649</v>
      </c>
      <c r="E21" s="10">
        <v>11220159</v>
      </c>
      <c r="F21" s="10">
        <v>551667</v>
      </c>
      <c r="G21" s="10">
        <v>1144989</v>
      </c>
      <c r="H21" s="10">
        <v>1123143</v>
      </c>
      <c r="I21" s="10">
        <v>516456</v>
      </c>
      <c r="J21" s="10">
        <v>1381159</v>
      </c>
      <c r="K21" s="10">
        <v>234700</v>
      </c>
      <c r="L21" s="10">
        <v>70000</v>
      </c>
      <c r="M21" s="10">
        <v>262904</v>
      </c>
    </row>
    <row r="22" spans="2:13" ht="30.75" customHeight="1" x14ac:dyDescent="0.25">
      <c r="B22" s="158" t="s">
        <v>107</v>
      </c>
      <c r="C22" s="10">
        <v>0</v>
      </c>
      <c r="D22" s="10">
        <v>0</v>
      </c>
      <c r="E22" s="10">
        <v>0</v>
      </c>
      <c r="F22" s="10">
        <v>0</v>
      </c>
      <c r="G22" s="10">
        <v>0</v>
      </c>
      <c r="H22" s="10">
        <v>0</v>
      </c>
      <c r="I22" s="10">
        <v>0</v>
      </c>
      <c r="J22" s="10">
        <v>0</v>
      </c>
      <c r="K22" s="10">
        <v>0</v>
      </c>
      <c r="L22" s="10">
        <v>0</v>
      </c>
      <c r="M22" s="10">
        <v>0</v>
      </c>
    </row>
    <row r="23" spans="2:13" ht="30.75" customHeight="1" x14ac:dyDescent="0.25">
      <c r="B23" s="158" t="s">
        <v>108</v>
      </c>
      <c r="C23" s="10">
        <v>105612</v>
      </c>
      <c r="D23" s="10">
        <v>116000</v>
      </c>
      <c r="E23" s="10">
        <v>4710558</v>
      </c>
      <c r="F23" s="10">
        <v>0</v>
      </c>
      <c r="G23" s="10">
        <v>640197</v>
      </c>
      <c r="H23" s="10">
        <v>22179</v>
      </c>
      <c r="I23" s="10">
        <v>143807</v>
      </c>
      <c r="J23" s="10">
        <v>0</v>
      </c>
      <c r="K23" s="10">
        <v>0</v>
      </c>
      <c r="L23" s="10">
        <v>0</v>
      </c>
      <c r="M23" s="10">
        <v>0</v>
      </c>
    </row>
    <row r="24" spans="2:13" ht="30.75" customHeight="1" x14ac:dyDescent="0.25">
      <c r="B24" s="158" t="s">
        <v>109</v>
      </c>
      <c r="C24" s="10">
        <v>52780</v>
      </c>
      <c r="D24" s="10">
        <v>5533</v>
      </c>
      <c r="E24" s="10">
        <v>475696</v>
      </c>
      <c r="F24" s="10">
        <v>0</v>
      </c>
      <c r="G24" s="10">
        <v>49221</v>
      </c>
      <c r="H24" s="10">
        <v>5845</v>
      </c>
      <c r="I24" s="10">
        <v>0</v>
      </c>
      <c r="J24" s="10">
        <v>9102</v>
      </c>
      <c r="K24" s="10">
        <v>0</v>
      </c>
      <c r="L24" s="10">
        <v>0</v>
      </c>
      <c r="M24" s="10">
        <v>0</v>
      </c>
    </row>
    <row r="25" spans="2:13" ht="30.75" customHeight="1" x14ac:dyDescent="0.25">
      <c r="B25" s="158" t="s">
        <v>110</v>
      </c>
      <c r="C25" s="10">
        <v>0</v>
      </c>
      <c r="D25" s="10">
        <v>0</v>
      </c>
      <c r="E25" s="10">
        <v>0</v>
      </c>
      <c r="F25" s="10">
        <v>0</v>
      </c>
      <c r="G25" s="10">
        <v>0</v>
      </c>
      <c r="H25" s="10">
        <v>0</v>
      </c>
      <c r="I25" s="10">
        <v>0</v>
      </c>
      <c r="J25" s="10">
        <v>0</v>
      </c>
      <c r="K25" s="10">
        <v>0</v>
      </c>
      <c r="L25" s="10">
        <v>0</v>
      </c>
      <c r="M25" s="10">
        <v>0</v>
      </c>
    </row>
    <row r="26" spans="2:13" ht="30.75" customHeight="1" x14ac:dyDescent="0.25">
      <c r="B26" s="158" t="s">
        <v>111</v>
      </c>
      <c r="C26" s="10">
        <v>0</v>
      </c>
      <c r="D26" s="10">
        <v>0</v>
      </c>
      <c r="E26" s="10">
        <v>0</v>
      </c>
      <c r="F26" s="10">
        <v>0</v>
      </c>
      <c r="G26" s="10">
        <v>0</v>
      </c>
      <c r="H26" s="10">
        <v>0</v>
      </c>
      <c r="I26" s="10">
        <v>0</v>
      </c>
      <c r="J26" s="10">
        <v>0</v>
      </c>
      <c r="K26" s="10">
        <v>0</v>
      </c>
      <c r="L26" s="10">
        <v>0</v>
      </c>
      <c r="M26" s="10">
        <v>0</v>
      </c>
    </row>
    <row r="27" spans="2:13" ht="30.75" customHeight="1" x14ac:dyDescent="0.25">
      <c r="B27" s="158" t="s">
        <v>112</v>
      </c>
      <c r="C27" s="10">
        <v>36473</v>
      </c>
      <c r="D27" s="10">
        <v>6920</v>
      </c>
      <c r="E27" s="10">
        <v>1094825</v>
      </c>
      <c r="F27" s="10">
        <v>424</v>
      </c>
      <c r="G27" s="10">
        <v>153986</v>
      </c>
      <c r="H27" s="10">
        <v>0</v>
      </c>
      <c r="I27" s="10">
        <v>55650</v>
      </c>
      <c r="J27" s="10">
        <v>193091</v>
      </c>
      <c r="K27" s="10">
        <v>40975</v>
      </c>
      <c r="L27" s="10">
        <v>0</v>
      </c>
      <c r="M27" s="10">
        <v>0</v>
      </c>
    </row>
    <row r="28" spans="2:13" ht="30.75" customHeight="1" x14ac:dyDescent="0.25">
      <c r="B28" s="158" t="s">
        <v>113</v>
      </c>
      <c r="C28" s="10">
        <v>624274</v>
      </c>
      <c r="D28" s="10">
        <v>286725</v>
      </c>
      <c r="E28" s="10">
        <v>202231</v>
      </c>
      <c r="F28" s="10">
        <v>0</v>
      </c>
      <c r="G28" s="10">
        <v>656879</v>
      </c>
      <c r="H28" s="10">
        <v>65767</v>
      </c>
      <c r="I28" s="10">
        <v>0</v>
      </c>
      <c r="J28" s="10">
        <v>825</v>
      </c>
      <c r="K28" s="10">
        <v>147508</v>
      </c>
      <c r="L28" s="10">
        <v>0</v>
      </c>
      <c r="M28" s="10">
        <v>0</v>
      </c>
    </row>
    <row r="29" spans="2:13" ht="30.75" customHeight="1" x14ac:dyDescent="0.25">
      <c r="B29" s="158" t="s">
        <v>114</v>
      </c>
      <c r="C29" s="10">
        <v>0</v>
      </c>
      <c r="D29" s="10">
        <v>0</v>
      </c>
      <c r="E29" s="10">
        <v>81</v>
      </c>
      <c r="F29" s="10">
        <v>0</v>
      </c>
      <c r="G29" s="10">
        <v>0</v>
      </c>
      <c r="H29" s="10">
        <v>0</v>
      </c>
      <c r="I29" s="10">
        <v>0</v>
      </c>
      <c r="J29" s="10">
        <v>0</v>
      </c>
      <c r="K29" s="10">
        <v>0</v>
      </c>
      <c r="L29" s="10">
        <v>0</v>
      </c>
      <c r="M29" s="10">
        <v>0</v>
      </c>
    </row>
    <row r="30" spans="2:13" ht="30.75" customHeight="1" x14ac:dyDescent="0.25">
      <c r="B30" s="158" t="s">
        <v>115</v>
      </c>
      <c r="C30" s="10">
        <v>0</v>
      </c>
      <c r="D30" s="10">
        <v>0</v>
      </c>
      <c r="E30" s="10">
        <v>0</v>
      </c>
      <c r="F30" s="10">
        <v>0</v>
      </c>
      <c r="G30" s="10">
        <v>0</v>
      </c>
      <c r="H30" s="10">
        <v>0</v>
      </c>
      <c r="I30" s="10">
        <v>0</v>
      </c>
      <c r="J30" s="10">
        <v>0</v>
      </c>
      <c r="K30" s="10">
        <v>0</v>
      </c>
      <c r="L30" s="10">
        <v>0</v>
      </c>
      <c r="M30" s="10">
        <v>0</v>
      </c>
    </row>
    <row r="31" spans="2:13" ht="30.75" customHeight="1" x14ac:dyDescent="0.25">
      <c r="B31" s="158" t="s">
        <v>116</v>
      </c>
      <c r="C31" s="10">
        <v>10727</v>
      </c>
      <c r="D31" s="10">
        <v>0</v>
      </c>
      <c r="E31" s="10">
        <v>0</v>
      </c>
      <c r="F31" s="10">
        <v>0</v>
      </c>
      <c r="G31" s="10">
        <v>12040</v>
      </c>
      <c r="H31" s="10">
        <v>1851</v>
      </c>
      <c r="I31" s="10">
        <v>1928</v>
      </c>
      <c r="J31" s="10">
        <v>0</v>
      </c>
      <c r="K31" s="10">
        <v>0</v>
      </c>
      <c r="L31" s="10">
        <v>0</v>
      </c>
      <c r="M31" s="10">
        <v>0</v>
      </c>
    </row>
    <row r="32" spans="2:13" ht="30.75" customHeight="1" x14ac:dyDescent="0.25">
      <c r="B32" s="158" t="s">
        <v>117</v>
      </c>
      <c r="C32" s="10">
        <v>0</v>
      </c>
      <c r="D32" s="10">
        <v>0</v>
      </c>
      <c r="E32" s="10">
        <v>687349</v>
      </c>
      <c r="F32" s="10">
        <v>0</v>
      </c>
      <c r="G32" s="10">
        <v>0</v>
      </c>
      <c r="H32" s="10">
        <v>33191</v>
      </c>
      <c r="I32" s="10">
        <v>0</v>
      </c>
      <c r="J32" s="10">
        <v>0</v>
      </c>
      <c r="K32" s="10">
        <v>0</v>
      </c>
      <c r="L32" s="10">
        <v>0</v>
      </c>
      <c r="M32" s="10">
        <v>0</v>
      </c>
    </row>
    <row r="33" spans="2:13" ht="30.75" customHeight="1" x14ac:dyDescent="0.25">
      <c r="B33" s="158" t="s">
        <v>118</v>
      </c>
      <c r="C33" s="10">
        <v>428355</v>
      </c>
      <c r="D33" s="10">
        <v>42160</v>
      </c>
      <c r="E33" s="10">
        <v>2708177</v>
      </c>
      <c r="F33" s="10">
        <v>907995</v>
      </c>
      <c r="G33" s="10">
        <v>1057719</v>
      </c>
      <c r="H33" s="10">
        <v>295278</v>
      </c>
      <c r="I33" s="10">
        <v>169123</v>
      </c>
      <c r="J33" s="10">
        <v>263456</v>
      </c>
      <c r="K33" s="10">
        <v>135768</v>
      </c>
      <c r="L33" s="10">
        <v>670749</v>
      </c>
      <c r="M33" s="10">
        <v>767581</v>
      </c>
    </row>
    <row r="34" spans="2:13" ht="30.75" customHeight="1" x14ac:dyDescent="0.25">
      <c r="B34" s="158" t="s">
        <v>119</v>
      </c>
      <c r="C34" s="10">
        <v>146268</v>
      </c>
      <c r="D34" s="10">
        <v>51670</v>
      </c>
      <c r="E34" s="10">
        <v>796587</v>
      </c>
      <c r="F34" s="10">
        <v>165195</v>
      </c>
      <c r="G34" s="10">
        <v>65179</v>
      </c>
      <c r="H34" s="10">
        <v>17841</v>
      </c>
      <c r="I34" s="10">
        <v>5193</v>
      </c>
      <c r="J34" s="10">
        <v>40841</v>
      </c>
      <c r="K34" s="10">
        <v>11719</v>
      </c>
      <c r="L34" s="10">
        <v>5998</v>
      </c>
      <c r="M34" s="10">
        <v>167278</v>
      </c>
    </row>
    <row r="35" spans="2:13" ht="30.75" customHeight="1" x14ac:dyDescent="0.25">
      <c r="B35" s="158" t="s">
        <v>120</v>
      </c>
      <c r="C35" s="10">
        <v>784156</v>
      </c>
      <c r="D35" s="10">
        <v>754044</v>
      </c>
      <c r="E35" s="10">
        <v>2567903</v>
      </c>
      <c r="F35" s="10">
        <v>1185086</v>
      </c>
      <c r="G35" s="10">
        <v>615045</v>
      </c>
      <c r="H35" s="10">
        <v>169319</v>
      </c>
      <c r="I35" s="10">
        <v>396987</v>
      </c>
      <c r="J35" s="10">
        <v>854655</v>
      </c>
      <c r="K35" s="10">
        <v>763061</v>
      </c>
      <c r="L35" s="10">
        <v>269434</v>
      </c>
      <c r="M35" s="10">
        <v>776686</v>
      </c>
    </row>
    <row r="36" spans="2:13" ht="30.75" customHeight="1" x14ac:dyDescent="0.25">
      <c r="B36" s="158" t="s">
        <v>121</v>
      </c>
      <c r="C36" s="10">
        <v>0</v>
      </c>
      <c r="D36" s="10">
        <v>46525</v>
      </c>
      <c r="E36" s="10">
        <v>430903</v>
      </c>
      <c r="F36" s="10">
        <v>268911</v>
      </c>
      <c r="G36" s="10">
        <v>0</v>
      </c>
      <c r="H36" s="10">
        <v>169443</v>
      </c>
      <c r="I36" s="10">
        <v>9225</v>
      </c>
      <c r="J36" s="10">
        <v>22676</v>
      </c>
      <c r="K36" s="10">
        <v>0</v>
      </c>
      <c r="L36" s="10">
        <v>125047</v>
      </c>
      <c r="M36" s="10">
        <v>1442972</v>
      </c>
    </row>
    <row r="37" spans="2:13" ht="30.75" customHeight="1" x14ac:dyDescent="0.25">
      <c r="B37" s="158" t="s">
        <v>122</v>
      </c>
      <c r="C37" s="10">
        <v>438246</v>
      </c>
      <c r="D37" s="10">
        <v>246134</v>
      </c>
      <c r="E37" s="10">
        <v>202195</v>
      </c>
      <c r="F37" s="10">
        <v>62861</v>
      </c>
      <c r="G37" s="10">
        <v>126729</v>
      </c>
      <c r="H37" s="10">
        <v>23199</v>
      </c>
      <c r="I37" s="10">
        <v>57487</v>
      </c>
      <c r="J37" s="10">
        <v>34872</v>
      </c>
      <c r="K37" s="10">
        <v>46424</v>
      </c>
      <c r="L37" s="10">
        <v>10938</v>
      </c>
      <c r="M37" s="10">
        <v>857286</v>
      </c>
    </row>
    <row r="38" spans="2:13" ht="30.75" customHeight="1" x14ac:dyDescent="0.25">
      <c r="B38" s="158" t="s">
        <v>123</v>
      </c>
      <c r="C38" s="10">
        <v>36003</v>
      </c>
      <c r="D38" s="10">
        <v>113762</v>
      </c>
      <c r="E38" s="10">
        <v>1484135</v>
      </c>
      <c r="F38" s="10">
        <v>195297</v>
      </c>
      <c r="G38" s="10">
        <v>5107</v>
      </c>
      <c r="H38" s="10">
        <v>68186</v>
      </c>
      <c r="I38" s="10">
        <v>39865</v>
      </c>
      <c r="J38" s="10">
        <v>160355</v>
      </c>
      <c r="K38" s="10">
        <v>84437</v>
      </c>
      <c r="L38" s="10">
        <v>59396</v>
      </c>
      <c r="M38" s="10">
        <v>265103</v>
      </c>
    </row>
    <row r="39" spans="2:13" ht="30.75" customHeight="1" thickBot="1" x14ac:dyDescent="0.3">
      <c r="B39" s="165" t="s">
        <v>124</v>
      </c>
      <c r="C39" s="170">
        <v>7528537</v>
      </c>
      <c r="D39" s="170">
        <v>2300240</v>
      </c>
      <c r="E39" s="170">
        <v>35147841</v>
      </c>
      <c r="F39" s="170">
        <v>4422741</v>
      </c>
      <c r="G39" s="170">
        <v>5314573</v>
      </c>
      <c r="H39" s="170">
        <v>2370673</v>
      </c>
      <c r="I39" s="170">
        <v>1410606</v>
      </c>
      <c r="J39" s="170">
        <v>3575156</v>
      </c>
      <c r="K39" s="170">
        <v>2341886</v>
      </c>
      <c r="L39" s="170">
        <v>1227137</v>
      </c>
      <c r="M39" s="170">
        <v>4620847</v>
      </c>
    </row>
    <row r="40" spans="2:13" ht="15" thickTop="1" x14ac:dyDescent="0.3">
      <c r="B40" s="263" t="s">
        <v>237</v>
      </c>
      <c r="C40" s="263"/>
      <c r="D40" s="263"/>
      <c r="E40" s="263"/>
      <c r="F40" s="263"/>
      <c r="G40" s="263"/>
      <c r="H40" s="263"/>
      <c r="I40" s="263"/>
      <c r="J40" s="263"/>
      <c r="K40" s="294" t="s">
        <v>134</v>
      </c>
      <c r="L40" s="294"/>
      <c r="M40" s="294"/>
    </row>
    <row r="41" spans="2:13" x14ac:dyDescent="0.25">
      <c r="C41" s="17"/>
      <c r="D41" s="17"/>
      <c r="E41" s="17"/>
      <c r="F41" s="17"/>
      <c r="G41" s="17"/>
      <c r="H41" s="17"/>
      <c r="I41" s="17"/>
      <c r="J41" s="17"/>
      <c r="K41" s="17"/>
      <c r="L41" s="17"/>
      <c r="M41" s="17"/>
    </row>
    <row r="42" spans="2:13" x14ac:dyDescent="0.25">
      <c r="C42" s="17"/>
      <c r="D42" s="17"/>
      <c r="E42" s="17"/>
      <c r="F42" s="17"/>
      <c r="G42" s="17"/>
      <c r="H42" s="17"/>
      <c r="I42" s="171"/>
      <c r="J42" s="17"/>
      <c r="K42" s="17"/>
      <c r="L42" s="17"/>
      <c r="M42" s="17"/>
    </row>
    <row r="44" spans="2:13" x14ac:dyDescent="0.25">
      <c r="C44" s="17"/>
      <c r="D44" s="17"/>
      <c r="E44" s="17"/>
      <c r="F44" s="17"/>
      <c r="G44" s="17"/>
      <c r="H44" s="17"/>
      <c r="I44" s="17"/>
      <c r="J44" s="17"/>
      <c r="K44" s="17"/>
      <c r="L44" s="17"/>
      <c r="M44" s="17"/>
    </row>
  </sheetData>
  <sheetProtection algorithmName="SHA-512" hashValue="G/lVaJk/z8WLcJO76zCgi4kC7tyFhn+L2XdgoOsURPfCEZe7dUnZRT+ApoRFT6smYSfUBgNhI1WLB0Nx+MvlYw==" saltValue="XQvKRKQh9EDLIsMXJyBbTw==" spinCount="100000" sheet="1" objects="1" scenarios="1"/>
  <mergeCells count="4">
    <mergeCell ref="B3:M3"/>
    <mergeCell ref="B4:M4"/>
    <mergeCell ref="B40:J40"/>
    <mergeCell ref="K40:M40"/>
  </mergeCells>
  <pageMargins left="0.7" right="0.7" top="0.75" bottom="0.75" header="0.3" footer="0.3"/>
  <pageSetup paperSize="9" scale="42"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92D050"/>
    <pageSetUpPr fitToPage="1"/>
  </sheetPr>
  <dimension ref="B3:R44"/>
  <sheetViews>
    <sheetView showGridLines="0" tabSelected="1" topLeftCell="C1" zoomScale="80" zoomScaleNormal="80" workbookViewId="0">
      <selection activeCell="H14" sqref="H14"/>
    </sheetView>
  </sheetViews>
  <sheetFormatPr defaultColWidth="9.33203125" defaultRowHeight="14.4" x14ac:dyDescent="0.3"/>
  <cols>
    <col min="1" max="1" width="18.33203125" style="4" customWidth="1"/>
    <col min="2" max="2" width="37.44140625" style="4" customWidth="1"/>
    <col min="3" max="12" width="21.44140625" style="4" customWidth="1"/>
    <col min="13" max="13" width="23.33203125" style="4" customWidth="1"/>
    <col min="14" max="14" width="6.44140625" customWidth="1"/>
    <col min="15" max="15" width="15.6640625" style="4" hidden="1" customWidth="1"/>
    <col min="16" max="16" width="17.33203125" style="4" hidden="1" customWidth="1"/>
    <col min="17" max="17" width="18.33203125" style="4" hidden="1" customWidth="1"/>
    <col min="18" max="18" width="27.33203125" style="4" hidden="1" customWidth="1"/>
    <col min="19" max="20" width="0" style="4" hidden="1" customWidth="1"/>
    <col min="21" max="16384" width="9.33203125" style="4"/>
  </cols>
  <sheetData>
    <row r="3" spans="2:17" x14ac:dyDescent="0.3">
      <c r="B3" s="304" t="s">
        <v>125</v>
      </c>
      <c r="C3" s="304"/>
      <c r="D3" s="304"/>
      <c r="E3" s="304"/>
      <c r="F3" s="304"/>
      <c r="G3" s="304"/>
      <c r="H3" s="304"/>
      <c r="I3" s="304"/>
      <c r="J3" s="304"/>
      <c r="K3" s="304"/>
      <c r="L3" s="304"/>
      <c r="M3" s="304"/>
    </row>
    <row r="4" spans="2:17" ht="21.75" customHeight="1" x14ac:dyDescent="0.3">
      <c r="B4" s="259" t="s">
        <v>316</v>
      </c>
      <c r="C4" s="259"/>
      <c r="D4" s="259"/>
      <c r="E4" s="259"/>
      <c r="F4" s="259"/>
      <c r="G4" s="259"/>
      <c r="H4" s="259"/>
      <c r="I4" s="259"/>
      <c r="J4" s="259"/>
      <c r="K4" s="259"/>
      <c r="L4" s="259"/>
      <c r="M4" s="259"/>
    </row>
    <row r="5" spans="2:17" ht="57" customHeight="1" x14ac:dyDescent="0.3">
      <c r="B5" s="172" t="s">
        <v>0</v>
      </c>
      <c r="C5" s="157" t="s">
        <v>86</v>
      </c>
      <c r="D5" s="157" t="s">
        <v>219</v>
      </c>
      <c r="E5" s="157" t="s">
        <v>250</v>
      </c>
      <c r="F5" s="157" t="s">
        <v>39</v>
      </c>
      <c r="G5" s="157" t="s">
        <v>251</v>
      </c>
      <c r="H5" s="157" t="s">
        <v>252</v>
      </c>
      <c r="I5" s="157" t="s">
        <v>42</v>
      </c>
      <c r="J5" s="157" t="s">
        <v>253</v>
      </c>
      <c r="K5" s="157" t="s">
        <v>259</v>
      </c>
      <c r="L5" s="157" t="s">
        <v>254</v>
      </c>
      <c r="M5" s="157" t="s">
        <v>45</v>
      </c>
      <c r="O5" s="173" t="s">
        <v>165</v>
      </c>
      <c r="P5" s="173" t="s">
        <v>164</v>
      </c>
    </row>
    <row r="6" spans="2:17" ht="32.25" customHeight="1" x14ac:dyDescent="0.3">
      <c r="B6" s="158" t="s">
        <v>91</v>
      </c>
      <c r="C6" s="10">
        <v>402000</v>
      </c>
      <c r="D6" s="10">
        <v>1028998</v>
      </c>
      <c r="E6" s="10">
        <v>486804</v>
      </c>
      <c r="F6" s="10">
        <v>600000</v>
      </c>
      <c r="G6" s="10">
        <v>300000</v>
      </c>
      <c r="H6" s="10">
        <v>341476</v>
      </c>
      <c r="I6" s="10">
        <v>500000</v>
      </c>
      <c r="J6" s="10">
        <v>1000000</v>
      </c>
      <c r="K6" s="10">
        <v>1000000</v>
      </c>
      <c r="L6" s="10">
        <v>887500</v>
      </c>
      <c r="M6" s="11">
        <f>SUM('APPENDIX 21 i'!C6:L6,'APPENDIX 21 ii'!C6:M6,'APPENDIX 21 iii'!C6:M6,'APPENDIX  21 iv'!C6:L6)</f>
        <v>32576161</v>
      </c>
      <c r="O6" s="104">
        <f>'APPENDIX 21 iii'!E6+'APPENDIX 21 ii'!C6+'APPENDIX 21 i'!J6+K6+'APPENDIX 21 ii'!H6</f>
        <v>5049873</v>
      </c>
      <c r="P6" s="18">
        <f>M6-O6</f>
        <v>27526288</v>
      </c>
      <c r="Q6" s="179"/>
    </row>
    <row r="7" spans="2:17" ht="32.25" customHeight="1" x14ac:dyDescent="0.3">
      <c r="B7" s="158" t="s">
        <v>92</v>
      </c>
      <c r="C7" s="10">
        <v>0</v>
      </c>
      <c r="D7" s="10">
        <v>100361</v>
      </c>
      <c r="E7" s="10">
        <v>66601</v>
      </c>
      <c r="F7" s="10">
        <v>0</v>
      </c>
      <c r="G7" s="10">
        <v>0</v>
      </c>
      <c r="H7" s="10">
        <v>0</v>
      </c>
      <c r="I7" s="10">
        <v>0</v>
      </c>
      <c r="J7" s="10">
        <v>0</v>
      </c>
      <c r="K7" s="10">
        <v>0</v>
      </c>
      <c r="L7" s="10">
        <v>0</v>
      </c>
      <c r="M7" s="11">
        <f>SUM('APPENDIX 21 i'!C7:L7,'APPENDIX 21 ii'!C7:M7,'APPENDIX 21 iii'!C7:M7,'APPENDIX  21 iv'!C7:L7)</f>
        <v>3430445</v>
      </c>
      <c r="O7" s="104">
        <f>'APPENDIX 21 iii'!E7+'APPENDIX 21 ii'!C7+'APPENDIX 21 i'!J7+K7+'APPENDIX 21 ii'!H7</f>
        <v>10871</v>
      </c>
      <c r="P7" s="18">
        <f t="shared" ref="P7:P39" si="0">M7-O7</f>
        <v>3419574</v>
      </c>
      <c r="Q7" s="179"/>
    </row>
    <row r="8" spans="2:17" ht="32.25" customHeight="1" x14ac:dyDescent="0.3">
      <c r="B8" s="158" t="s">
        <v>93</v>
      </c>
      <c r="C8" s="10">
        <v>-11977</v>
      </c>
      <c r="D8" s="10">
        <v>0</v>
      </c>
      <c r="E8" s="10">
        <v>0</v>
      </c>
      <c r="F8" s="10">
        <v>171009</v>
      </c>
      <c r="G8" s="10">
        <v>2750</v>
      </c>
      <c r="H8" s="10">
        <v>0</v>
      </c>
      <c r="I8" s="10">
        <v>192586</v>
      </c>
      <c r="J8" s="10">
        <v>0</v>
      </c>
      <c r="K8" s="10">
        <v>0</v>
      </c>
      <c r="L8" s="10">
        <v>0</v>
      </c>
      <c r="M8" s="11">
        <f>SUM('APPENDIX 21 i'!C8:L8,'APPENDIX 21 ii'!C8:M8,'APPENDIX 21 iii'!C8:M8,'APPENDIX  21 iv'!C8:L8)</f>
        <v>3490129</v>
      </c>
      <c r="O8" s="104">
        <f>'APPENDIX 21 iii'!E8+'APPENDIX 21 ii'!C8+'APPENDIX 21 i'!J8+K8+'APPENDIX 21 ii'!H8</f>
        <v>316687</v>
      </c>
      <c r="P8" s="18">
        <f t="shared" si="0"/>
        <v>3173442</v>
      </c>
      <c r="Q8" s="179"/>
    </row>
    <row r="9" spans="2:17" ht="32.25" customHeight="1" x14ac:dyDescent="0.3">
      <c r="B9" s="158" t="s">
        <v>94</v>
      </c>
      <c r="C9" s="10">
        <v>0</v>
      </c>
      <c r="D9" s="10">
        <v>0</v>
      </c>
      <c r="E9" s="10">
        <v>0</v>
      </c>
      <c r="F9" s="10">
        <v>0</v>
      </c>
      <c r="G9" s="10">
        <v>0</v>
      </c>
      <c r="H9" s="10">
        <v>0</v>
      </c>
      <c r="I9" s="10">
        <v>0</v>
      </c>
      <c r="J9" s="10">
        <v>0</v>
      </c>
      <c r="K9" s="10">
        <v>0</v>
      </c>
      <c r="L9" s="10">
        <v>0</v>
      </c>
      <c r="M9" s="11">
        <f>SUM('APPENDIX 21 i'!C9:L9,'APPENDIX 21 ii'!C9:M9,'APPENDIX 21 iii'!C9:M9,'APPENDIX  21 iv'!C9:L9)</f>
        <v>0</v>
      </c>
      <c r="O9" s="104">
        <f>'APPENDIX 21 iii'!E9+'APPENDIX 21 ii'!C9+'APPENDIX 21 i'!J9+K9+'APPENDIX 21 ii'!H9</f>
        <v>0</v>
      </c>
      <c r="P9" s="18">
        <f t="shared" si="0"/>
        <v>0</v>
      </c>
      <c r="Q9" s="179"/>
    </row>
    <row r="10" spans="2:17" ht="32.25" customHeight="1" x14ac:dyDescent="0.3">
      <c r="B10" s="158" t="s">
        <v>95</v>
      </c>
      <c r="C10" s="10">
        <v>266174</v>
      </c>
      <c r="D10" s="10">
        <v>-87967</v>
      </c>
      <c r="E10" s="10">
        <v>-210182</v>
      </c>
      <c r="F10" s="10">
        <v>777901</v>
      </c>
      <c r="G10" s="10">
        <v>930670</v>
      </c>
      <c r="H10" s="10">
        <v>250722</v>
      </c>
      <c r="I10" s="10">
        <v>1046824</v>
      </c>
      <c r="J10" s="10">
        <v>5551501</v>
      </c>
      <c r="K10" s="10">
        <v>-22096</v>
      </c>
      <c r="L10" s="10">
        <v>20884</v>
      </c>
      <c r="M10" s="11">
        <f>SUM('APPENDIX 21 i'!C10:L10,'APPENDIX 21 ii'!C10:M10,'APPENDIX 21 iii'!C10:M10,'APPENDIX  21 iv'!C10:L10)</f>
        <v>61686775</v>
      </c>
      <c r="O10" s="104">
        <f>'APPENDIX 21 iii'!E10+'APPENDIX 21 ii'!C10+'APPENDIX 21 i'!J10+K10+'APPENDIX 21 ii'!H10</f>
        <v>25752854</v>
      </c>
      <c r="P10" s="18">
        <f t="shared" si="0"/>
        <v>35933921</v>
      </c>
      <c r="Q10" s="179"/>
    </row>
    <row r="11" spans="2:17" ht="32.25" customHeight="1" x14ac:dyDescent="0.3">
      <c r="B11" s="158" t="s">
        <v>96</v>
      </c>
      <c r="C11" s="10">
        <v>0</v>
      </c>
      <c r="D11" s="10">
        <v>0</v>
      </c>
      <c r="E11" s="10">
        <v>0</v>
      </c>
      <c r="F11" s="10">
        <v>5119</v>
      </c>
      <c r="G11" s="10">
        <v>-5628</v>
      </c>
      <c r="H11" s="10">
        <v>0</v>
      </c>
      <c r="I11" s="10">
        <v>25000</v>
      </c>
      <c r="J11" s="10">
        <v>0</v>
      </c>
      <c r="K11" s="10">
        <v>0</v>
      </c>
      <c r="L11" s="10">
        <v>220000</v>
      </c>
      <c r="M11" s="11">
        <f>SUM('APPENDIX 21 i'!C11:L11,'APPENDIX 21 ii'!C11:M11,'APPENDIX 21 iii'!C11:M11,'APPENDIX  21 iv'!C11:L11)</f>
        <v>1402362</v>
      </c>
      <c r="O11" s="104">
        <f>'APPENDIX 21 iii'!E11+'APPENDIX 21 ii'!C11+'APPENDIX 21 i'!J11+K11+'APPENDIX 21 ii'!H11</f>
        <v>-29442</v>
      </c>
      <c r="P11" s="18">
        <f t="shared" si="0"/>
        <v>1431804</v>
      </c>
      <c r="Q11" s="179"/>
    </row>
    <row r="12" spans="2:17" ht="32.25" customHeight="1" x14ac:dyDescent="0.3">
      <c r="B12" s="161" t="s">
        <v>97</v>
      </c>
      <c r="C12" s="162">
        <v>656197</v>
      </c>
      <c r="D12" s="162">
        <v>1041393</v>
      </c>
      <c r="E12" s="162">
        <v>343223</v>
      </c>
      <c r="F12" s="162">
        <v>1554030</v>
      </c>
      <c r="G12" s="162">
        <v>1227792</v>
      </c>
      <c r="H12" s="162">
        <v>592198</v>
      </c>
      <c r="I12" s="162">
        <v>1764409</v>
      </c>
      <c r="J12" s="162">
        <v>6551501</v>
      </c>
      <c r="K12" s="162">
        <v>977904</v>
      </c>
      <c r="L12" s="162">
        <v>1128384</v>
      </c>
      <c r="M12" s="162">
        <f>SUM('APPENDIX 21 i'!C12:L12,'APPENDIX 21 ii'!C12:M12,'APPENDIX 21 iii'!C12:M12,'APPENDIX  21 iv'!C12:L12)</f>
        <v>102585871</v>
      </c>
      <c r="O12" s="104">
        <f>'APPENDIX 21 iii'!E12+'APPENDIX 21 ii'!C12+'APPENDIX 21 i'!J12+K12+'APPENDIX 21 ii'!H12</f>
        <v>31100845</v>
      </c>
      <c r="P12" s="18">
        <f t="shared" si="0"/>
        <v>71485026</v>
      </c>
      <c r="Q12" s="179"/>
    </row>
    <row r="13" spans="2:17" ht="32.25" customHeight="1" x14ac:dyDescent="0.3">
      <c r="B13" s="158" t="s">
        <v>98</v>
      </c>
      <c r="C13" s="10">
        <v>907915</v>
      </c>
      <c r="D13" s="10">
        <v>1582671</v>
      </c>
      <c r="E13" s="10">
        <v>1131657</v>
      </c>
      <c r="F13" s="10">
        <v>878399</v>
      </c>
      <c r="G13" s="10">
        <v>1542721</v>
      </c>
      <c r="H13" s="10">
        <v>1240678</v>
      </c>
      <c r="I13" s="10">
        <v>1594846</v>
      </c>
      <c r="J13" s="10">
        <v>6944660</v>
      </c>
      <c r="K13" s="10">
        <v>70320</v>
      </c>
      <c r="L13" s="10">
        <v>1217080</v>
      </c>
      <c r="M13" s="11">
        <f>SUM('APPENDIX 21 i'!C13:L13,'APPENDIX 21 ii'!C13:M13,'APPENDIX 21 iii'!C13:M13,'APPENDIX  21 iv'!C13:L13)</f>
        <v>110152357</v>
      </c>
      <c r="O13" s="104">
        <f>'APPENDIX 21 iii'!E13+'APPENDIX 21 ii'!C13+'APPENDIX 21 i'!J13+K13+'APPENDIX 21 ii'!H13</f>
        <v>15596153</v>
      </c>
      <c r="P13" s="18">
        <f t="shared" si="0"/>
        <v>94556204</v>
      </c>
      <c r="Q13" s="179"/>
    </row>
    <row r="14" spans="2:17" ht="32.25" customHeight="1" x14ac:dyDescent="0.3">
      <c r="B14" s="158" t="s">
        <v>99</v>
      </c>
      <c r="C14" s="10">
        <v>0</v>
      </c>
      <c r="D14" s="10">
        <v>0</v>
      </c>
      <c r="E14" s="10">
        <v>0</v>
      </c>
      <c r="F14" s="10">
        <v>0</v>
      </c>
      <c r="G14" s="10">
        <v>0</v>
      </c>
      <c r="H14" s="10">
        <v>0</v>
      </c>
      <c r="I14" s="10">
        <v>0</v>
      </c>
      <c r="J14" s="10">
        <v>0</v>
      </c>
      <c r="K14" s="10">
        <v>0</v>
      </c>
      <c r="L14" s="10">
        <v>0</v>
      </c>
      <c r="M14" s="11">
        <f>SUM('APPENDIX 21 i'!C14:L14,'APPENDIX 21 ii'!C14:M14,'APPENDIX 21 iii'!C14:M14,'APPENDIX  21 iv'!C14:L14)</f>
        <v>0</v>
      </c>
      <c r="O14" s="104">
        <f>'APPENDIX 21 iii'!E14+'APPENDIX 21 ii'!C14+'APPENDIX 21 i'!J14+K14+'APPENDIX 21 ii'!H14</f>
        <v>0</v>
      </c>
      <c r="P14" s="18">
        <f t="shared" si="0"/>
        <v>0</v>
      </c>
      <c r="Q14" s="179"/>
    </row>
    <row r="15" spans="2:17" ht="32.25" customHeight="1" x14ac:dyDescent="0.3">
      <c r="B15" s="158" t="s">
        <v>100</v>
      </c>
      <c r="C15" s="10">
        <v>0</v>
      </c>
      <c r="D15" s="10">
        <v>0</v>
      </c>
      <c r="E15" s="10">
        <v>40738</v>
      </c>
      <c r="F15" s="10">
        <v>62545</v>
      </c>
      <c r="G15" s="10">
        <v>0</v>
      </c>
      <c r="H15" s="10">
        <v>0</v>
      </c>
      <c r="I15" s="10">
        <v>54554</v>
      </c>
      <c r="J15" s="10">
        <v>0</v>
      </c>
      <c r="K15" s="10">
        <v>0</v>
      </c>
      <c r="L15" s="10">
        <v>0</v>
      </c>
      <c r="M15" s="11">
        <f>SUM('APPENDIX 21 i'!C15:L15,'APPENDIX 21 ii'!C15:M15,'APPENDIX 21 iii'!C15:M15,'APPENDIX  21 iv'!C15:L15)</f>
        <v>1237512</v>
      </c>
      <c r="O15" s="104">
        <f>'APPENDIX 21 iii'!E15+'APPENDIX 21 ii'!C15+'APPENDIX 21 i'!J15+K15+'APPENDIX 21 ii'!H15</f>
        <v>119483</v>
      </c>
      <c r="P15" s="18">
        <f t="shared" si="0"/>
        <v>1118029</v>
      </c>
      <c r="Q15" s="179"/>
    </row>
    <row r="16" spans="2:17" ht="32.25" customHeight="1" x14ac:dyDescent="0.3">
      <c r="B16" s="158" t="s">
        <v>101</v>
      </c>
      <c r="C16" s="10">
        <v>453365</v>
      </c>
      <c r="D16" s="10">
        <v>313411</v>
      </c>
      <c r="E16" s="10">
        <v>589821</v>
      </c>
      <c r="F16" s="10">
        <v>241032</v>
      </c>
      <c r="G16" s="10">
        <v>197003</v>
      </c>
      <c r="H16" s="10">
        <v>43462</v>
      </c>
      <c r="I16" s="10">
        <v>615589</v>
      </c>
      <c r="J16" s="10">
        <v>1367656</v>
      </c>
      <c r="K16" s="10">
        <v>27638</v>
      </c>
      <c r="L16" s="10">
        <v>233750</v>
      </c>
      <c r="M16" s="11">
        <f>SUM('APPENDIX 21 i'!C16:L16,'APPENDIX 21 ii'!C16:M16,'APPENDIX 21 iii'!C16:M16,'APPENDIX  21 iv'!C16:L16)</f>
        <v>24375944</v>
      </c>
      <c r="O16" s="104">
        <f>'APPENDIX 21 iii'!E16+'APPENDIX 21 ii'!C16+'APPENDIX 21 i'!J16+K16+'APPENDIX 21 ii'!H16</f>
        <v>1167269</v>
      </c>
      <c r="P16" s="18">
        <f t="shared" si="0"/>
        <v>23208675</v>
      </c>
      <c r="Q16" s="179"/>
    </row>
    <row r="17" spans="2:17" ht="32.25" customHeight="1" thickBot="1" x14ac:dyDescent="0.35">
      <c r="B17" s="165" t="s">
        <v>102</v>
      </c>
      <c r="C17" s="170">
        <v>2017477</v>
      </c>
      <c r="D17" s="170">
        <v>2937475</v>
      </c>
      <c r="E17" s="170">
        <v>2105438</v>
      </c>
      <c r="F17" s="170">
        <v>2736006</v>
      </c>
      <c r="G17" s="170">
        <v>2967516</v>
      </c>
      <c r="H17" s="170">
        <v>1876338</v>
      </c>
      <c r="I17" s="170">
        <v>4029398</v>
      </c>
      <c r="J17" s="170">
        <v>14863818</v>
      </c>
      <c r="K17" s="170">
        <v>1075862</v>
      </c>
      <c r="L17" s="170">
        <v>2579214</v>
      </c>
      <c r="M17" s="170">
        <f>SUM('APPENDIX 21 i'!C17:L17,'APPENDIX 21 ii'!C17:M17,'APPENDIX 21 iii'!C17:M17,'APPENDIX  21 iv'!C17:L17)</f>
        <v>238351683</v>
      </c>
      <c r="O17" s="104">
        <f>'APPENDIX 21 iii'!E17+'APPENDIX 21 ii'!C17+'APPENDIX 21 i'!J17+K17+'APPENDIX 21 ii'!H17</f>
        <v>47983750</v>
      </c>
      <c r="P17" s="18">
        <f t="shared" si="0"/>
        <v>190367933</v>
      </c>
      <c r="Q17" s="179"/>
    </row>
    <row r="18" spans="2:17" ht="32.25" customHeight="1" thickTop="1" x14ac:dyDescent="0.3">
      <c r="B18" s="163" t="s">
        <v>103</v>
      </c>
      <c r="C18" s="164">
        <v>101869</v>
      </c>
      <c r="D18" s="164">
        <v>0</v>
      </c>
      <c r="E18" s="164">
        <v>0</v>
      </c>
      <c r="F18" s="164">
        <v>295269</v>
      </c>
      <c r="G18" s="164">
        <v>0</v>
      </c>
      <c r="H18" s="164">
        <v>0</v>
      </c>
      <c r="I18" s="164">
        <v>240660</v>
      </c>
      <c r="J18" s="164">
        <v>0</v>
      </c>
      <c r="K18" s="164">
        <v>0</v>
      </c>
      <c r="L18" s="164">
        <v>0</v>
      </c>
      <c r="M18" s="174">
        <f>SUM('APPENDIX 21 i'!C18:L18,'APPENDIX 21 ii'!C18:M18,'APPENDIX 21 iii'!C18:M18,'APPENDIX  21 iv'!C18:L18)</f>
        <v>6177804</v>
      </c>
      <c r="O18" s="104">
        <f>'APPENDIX 21 iii'!E18+'APPENDIX 21 ii'!C18+'APPENDIX 21 i'!J18+K18+'APPENDIX 21 ii'!H18</f>
        <v>526399</v>
      </c>
      <c r="P18" s="18">
        <f t="shared" si="0"/>
        <v>5651405</v>
      </c>
      <c r="Q18" s="179" t="s">
        <v>103</v>
      </c>
    </row>
    <row r="19" spans="2:17" ht="32.25" customHeight="1" x14ac:dyDescent="0.3">
      <c r="B19" s="158" t="s">
        <v>104</v>
      </c>
      <c r="C19" s="10">
        <v>0</v>
      </c>
      <c r="D19" s="10">
        <v>509700</v>
      </c>
      <c r="E19" s="10">
        <v>21100</v>
      </c>
      <c r="F19" s="10">
        <v>0</v>
      </c>
      <c r="G19" s="10">
        <v>1065349</v>
      </c>
      <c r="H19" s="10">
        <v>665964</v>
      </c>
      <c r="I19" s="10">
        <v>1716399</v>
      </c>
      <c r="J19" s="10">
        <v>3713400</v>
      </c>
      <c r="K19" s="10">
        <v>0</v>
      </c>
      <c r="L19" s="10">
        <v>674400</v>
      </c>
      <c r="M19" s="11">
        <f>SUM('APPENDIX 21 i'!C19:L19,'APPENDIX 21 ii'!C19:M19,'APPENDIX 21 iii'!C19:M19,'APPENDIX  21 iv'!C19:L19)</f>
        <v>35949203</v>
      </c>
      <c r="O19" s="104">
        <f>'APPENDIX 21 iii'!E19+'APPENDIX 21 ii'!C19+'APPENDIX 21 i'!J19+K19+'APPENDIX 21 ii'!H19</f>
        <v>9318533</v>
      </c>
      <c r="P19" s="18">
        <f t="shared" si="0"/>
        <v>26630670</v>
      </c>
      <c r="Q19" s="179" t="s">
        <v>104</v>
      </c>
    </row>
    <row r="20" spans="2:17" ht="32.25" customHeight="1" x14ac:dyDescent="0.3">
      <c r="B20" s="158" t="s">
        <v>105</v>
      </c>
      <c r="C20" s="10">
        <v>10982</v>
      </c>
      <c r="D20" s="10">
        <v>86836</v>
      </c>
      <c r="E20" s="10">
        <v>17351</v>
      </c>
      <c r="F20" s="10">
        <v>27006</v>
      </c>
      <c r="G20" s="10">
        <v>44488</v>
      </c>
      <c r="H20" s="10">
        <v>33072</v>
      </c>
      <c r="I20" s="10">
        <v>7240</v>
      </c>
      <c r="J20" s="10">
        <v>129184</v>
      </c>
      <c r="K20" s="10">
        <v>28965</v>
      </c>
      <c r="L20" s="10">
        <v>92945</v>
      </c>
      <c r="M20" s="11">
        <f>SUM('APPENDIX 21 i'!C20:L20,'APPENDIX 21 ii'!C20:M20,'APPENDIX 21 iii'!C20:M20,'APPENDIX  21 iv'!C20:L20)</f>
        <v>2378200</v>
      </c>
      <c r="O20" s="104">
        <f>'APPENDIX 21 iii'!E20+'APPENDIX 21 ii'!C20+'APPENDIX 21 i'!J20+K20+'APPENDIX 21 ii'!H20</f>
        <v>137736</v>
      </c>
      <c r="P20" s="18">
        <f t="shared" si="0"/>
        <v>2240464</v>
      </c>
      <c r="Q20" s="179" t="s">
        <v>105</v>
      </c>
    </row>
    <row r="21" spans="2:17" ht="32.25" customHeight="1" x14ac:dyDescent="0.3">
      <c r="B21" s="158" t="s">
        <v>106</v>
      </c>
      <c r="C21" s="10">
        <v>685502</v>
      </c>
      <c r="D21" s="10">
        <v>779550</v>
      </c>
      <c r="E21" s="10">
        <v>35053</v>
      </c>
      <c r="F21" s="10">
        <v>1316168</v>
      </c>
      <c r="G21" s="10">
        <v>331943</v>
      </c>
      <c r="H21" s="10">
        <v>104222</v>
      </c>
      <c r="I21" s="10">
        <v>236561</v>
      </c>
      <c r="J21" s="10">
        <v>4035128</v>
      </c>
      <c r="K21" s="10">
        <v>198932</v>
      </c>
      <c r="L21" s="10">
        <v>128500</v>
      </c>
      <c r="M21" s="11">
        <f>SUM('APPENDIX 21 i'!C21:L21,'APPENDIX 21 ii'!C21:M21,'APPENDIX 21 iii'!C21:M21,'APPENDIX  21 iv'!C21:L21)</f>
        <v>70878896</v>
      </c>
      <c r="O21" s="104">
        <f>'APPENDIX 21 iii'!E21+'APPENDIX 21 ii'!C21+'APPENDIX 21 i'!J21+K21+'APPENDIX 21 ii'!H21</f>
        <v>15603386</v>
      </c>
      <c r="P21" s="18">
        <f t="shared" si="0"/>
        <v>55275510</v>
      </c>
      <c r="Q21" s="179" t="s">
        <v>106</v>
      </c>
    </row>
    <row r="22" spans="2:17" ht="32.25" customHeight="1" x14ac:dyDescent="0.3">
      <c r="B22" s="158" t="s">
        <v>107</v>
      </c>
      <c r="C22" s="10">
        <v>0</v>
      </c>
      <c r="D22" s="10">
        <v>0</v>
      </c>
      <c r="E22" s="10">
        <v>0</v>
      </c>
      <c r="F22" s="10">
        <v>0</v>
      </c>
      <c r="G22" s="10">
        <v>0</v>
      </c>
      <c r="H22" s="10">
        <v>0</v>
      </c>
      <c r="I22" s="10">
        <v>20193</v>
      </c>
      <c r="J22" s="10">
        <v>0</v>
      </c>
      <c r="K22" s="10">
        <v>0</v>
      </c>
      <c r="L22" s="10">
        <v>77250</v>
      </c>
      <c r="M22" s="11">
        <f>SUM('APPENDIX 21 i'!C22:L22,'APPENDIX 21 ii'!C22:M22,'APPENDIX 21 iii'!C22:M22,'APPENDIX  21 iv'!C22:L22)</f>
        <v>582969</v>
      </c>
      <c r="O22" s="104">
        <f>'APPENDIX 21 iii'!E22+'APPENDIX 21 ii'!C22+'APPENDIX 21 i'!J22+K22+'APPENDIX 21 ii'!H22</f>
        <v>0</v>
      </c>
      <c r="P22" s="18">
        <f t="shared" si="0"/>
        <v>582969</v>
      </c>
      <c r="Q22" s="179" t="s">
        <v>107</v>
      </c>
    </row>
    <row r="23" spans="2:17" ht="32.25" customHeight="1" x14ac:dyDescent="0.3">
      <c r="B23" s="158" t="s">
        <v>108</v>
      </c>
      <c r="C23" s="10">
        <v>0</v>
      </c>
      <c r="D23" s="10">
        <v>0</v>
      </c>
      <c r="E23" s="10">
        <v>0</v>
      </c>
      <c r="F23" s="10">
        <v>0</v>
      </c>
      <c r="G23" s="10">
        <v>0</v>
      </c>
      <c r="H23" s="10">
        <v>0</v>
      </c>
      <c r="I23" s="10">
        <v>615600</v>
      </c>
      <c r="J23" s="10">
        <v>0</v>
      </c>
      <c r="K23" s="10">
        <v>0</v>
      </c>
      <c r="L23" s="10">
        <v>245251</v>
      </c>
      <c r="M23" s="11">
        <f>SUM('APPENDIX 21 i'!C23:L23,'APPENDIX 21 ii'!C23:M23,'APPENDIX 21 iii'!C23:M23,'APPENDIX  21 iv'!C23:L23)</f>
        <v>10451942</v>
      </c>
      <c r="O23" s="104">
        <f>'APPENDIX 21 iii'!E23+'APPENDIX 21 ii'!C23+'APPENDIX 21 i'!J23+K23+'APPENDIX 21 ii'!H23</f>
        <v>4710558</v>
      </c>
      <c r="P23" s="18">
        <f t="shared" si="0"/>
        <v>5741384</v>
      </c>
      <c r="Q23" s="179" t="s">
        <v>108</v>
      </c>
    </row>
    <row r="24" spans="2:17" ht="32.25" customHeight="1" x14ac:dyDescent="0.3">
      <c r="B24" s="158" t="s">
        <v>109</v>
      </c>
      <c r="C24" s="10">
        <v>51116</v>
      </c>
      <c r="D24" s="10">
        <v>20000</v>
      </c>
      <c r="E24" s="10">
        <v>53338</v>
      </c>
      <c r="F24" s="10">
        <v>3505</v>
      </c>
      <c r="G24" s="10">
        <v>10380</v>
      </c>
      <c r="H24" s="10">
        <v>0</v>
      </c>
      <c r="I24" s="10">
        <v>0</v>
      </c>
      <c r="J24" s="10">
        <v>477835</v>
      </c>
      <c r="K24" s="10">
        <v>0</v>
      </c>
      <c r="L24" s="10">
        <v>0</v>
      </c>
      <c r="M24" s="11">
        <f>SUM('APPENDIX 21 i'!C24:L24,'APPENDIX 21 ii'!C24:M24,'APPENDIX 21 iii'!C24:M24,'APPENDIX  21 iv'!C24:L24)</f>
        <v>3121558</v>
      </c>
      <c r="O24" s="104">
        <f>'APPENDIX 21 iii'!E24+'APPENDIX 21 ii'!C24+'APPENDIX 21 i'!J24+K24+'APPENDIX 21 ii'!H24</f>
        <v>1001131</v>
      </c>
      <c r="P24" s="18">
        <f t="shared" si="0"/>
        <v>2120427</v>
      </c>
      <c r="Q24" s="179" t="s">
        <v>109</v>
      </c>
    </row>
    <row r="25" spans="2:17" ht="32.25" customHeight="1" x14ac:dyDescent="0.3">
      <c r="B25" s="158" t="s">
        <v>110</v>
      </c>
      <c r="C25" s="10">
        <v>0</v>
      </c>
      <c r="D25" s="10">
        <v>0</v>
      </c>
      <c r="E25" s="10">
        <v>0</v>
      </c>
      <c r="F25" s="10">
        <v>0</v>
      </c>
      <c r="G25" s="10">
        <v>0</v>
      </c>
      <c r="H25" s="10">
        <v>0</v>
      </c>
      <c r="I25" s="10">
        <v>0</v>
      </c>
      <c r="J25" s="10">
        <v>0</v>
      </c>
      <c r="K25" s="10">
        <v>0</v>
      </c>
      <c r="L25" s="10">
        <v>0</v>
      </c>
      <c r="M25" s="11">
        <f>SUM('APPENDIX 21 i'!C25:L25,'APPENDIX 21 ii'!C25:M25,'APPENDIX 21 iii'!C25:M25,'APPENDIX  21 iv'!C25:L25)</f>
        <v>68126</v>
      </c>
      <c r="O25" s="104">
        <f>'APPENDIX 21 iii'!E25+'APPENDIX 21 ii'!C25+'APPENDIX 21 i'!J25+K25+'APPENDIX 21 ii'!H25</f>
        <v>0</v>
      </c>
      <c r="P25" s="18">
        <f t="shared" si="0"/>
        <v>68126</v>
      </c>
      <c r="Q25" s="179" t="s">
        <v>110</v>
      </c>
    </row>
    <row r="26" spans="2:17" ht="32.25" customHeight="1" x14ac:dyDescent="0.3">
      <c r="B26" s="158" t="s">
        <v>111</v>
      </c>
      <c r="C26" s="10">
        <v>0</v>
      </c>
      <c r="D26" s="10">
        <v>0</v>
      </c>
      <c r="E26" s="10">
        <v>0</v>
      </c>
      <c r="F26" s="10">
        <v>0</v>
      </c>
      <c r="G26" s="10">
        <v>0</v>
      </c>
      <c r="H26" s="10">
        <v>0</v>
      </c>
      <c r="I26" s="10">
        <v>0</v>
      </c>
      <c r="J26" s="10">
        <v>0</v>
      </c>
      <c r="K26" s="10">
        <v>0</v>
      </c>
      <c r="L26" s="10">
        <v>0</v>
      </c>
      <c r="M26" s="11">
        <f>SUM('APPENDIX 21 i'!C26:L26,'APPENDIX 21 ii'!C26:M26,'APPENDIX 21 iii'!C26:M26,'APPENDIX  21 iv'!C26:L26)</f>
        <v>2350</v>
      </c>
      <c r="O26" s="104">
        <f>'APPENDIX 21 iii'!E26+'APPENDIX 21 ii'!C26+'APPENDIX 21 i'!J26+K26+'APPENDIX 21 ii'!H26</f>
        <v>0</v>
      </c>
      <c r="P26" s="18">
        <f t="shared" si="0"/>
        <v>2350</v>
      </c>
      <c r="Q26" s="179" t="s">
        <v>111</v>
      </c>
    </row>
    <row r="27" spans="2:17" ht="32.25" customHeight="1" x14ac:dyDescent="0.3">
      <c r="B27" s="158" t="s">
        <v>112</v>
      </c>
      <c r="C27" s="10">
        <v>25470</v>
      </c>
      <c r="D27" s="10">
        <v>0</v>
      </c>
      <c r="E27" s="10">
        <v>0</v>
      </c>
      <c r="F27" s="10">
        <v>174757</v>
      </c>
      <c r="G27" s="10">
        <v>17009</v>
      </c>
      <c r="H27" s="10">
        <v>0</v>
      </c>
      <c r="I27" s="10">
        <v>6220</v>
      </c>
      <c r="J27" s="10">
        <v>1100818</v>
      </c>
      <c r="K27" s="10">
        <v>0</v>
      </c>
      <c r="L27" s="10">
        <v>0</v>
      </c>
      <c r="M27" s="11">
        <f>SUM('APPENDIX 21 i'!C27:L27,'APPENDIX 21 ii'!C27:M27,'APPENDIX 21 iii'!C27:M27,'APPENDIX  21 iv'!C27:L27)</f>
        <v>7642055</v>
      </c>
      <c r="O27" s="104">
        <f>'APPENDIX 21 iii'!E27+'APPENDIX 21 ii'!C27+'APPENDIX 21 i'!J27+K27+'APPENDIX 21 ii'!H27</f>
        <v>1124101</v>
      </c>
      <c r="P27" s="18">
        <f t="shared" si="0"/>
        <v>6517954</v>
      </c>
      <c r="Q27" s="179" t="s">
        <v>112</v>
      </c>
    </row>
    <row r="28" spans="2:17" ht="32.25" customHeight="1" x14ac:dyDescent="0.3">
      <c r="B28" s="158" t="s">
        <v>255</v>
      </c>
      <c r="C28" s="10">
        <v>0</v>
      </c>
      <c r="D28" s="10">
        <v>0</v>
      </c>
      <c r="E28" s="10">
        <v>0</v>
      </c>
      <c r="F28" s="10">
        <v>6592</v>
      </c>
      <c r="G28" s="10">
        <v>39557</v>
      </c>
      <c r="H28" s="10">
        <v>59</v>
      </c>
      <c r="I28" s="10">
        <v>7985</v>
      </c>
      <c r="J28" s="10">
        <v>109033</v>
      </c>
      <c r="K28" s="10">
        <v>0</v>
      </c>
      <c r="L28" s="10">
        <v>0</v>
      </c>
      <c r="M28" s="11">
        <f>SUM('APPENDIX 21 i'!C28:L28,'APPENDIX 21 ii'!C28:M28,'APPENDIX 21 iii'!C28:M28,'APPENDIX  21 iv'!C28:L28)</f>
        <v>3160405</v>
      </c>
      <c r="O28" s="104">
        <f>'APPENDIX 21 iii'!E28+'APPENDIX 21 ii'!C28+'APPENDIX 21 i'!J28+K28+'APPENDIX 21 ii'!H28</f>
        <v>202231</v>
      </c>
      <c r="P28" s="18">
        <f t="shared" si="0"/>
        <v>2958174</v>
      </c>
      <c r="Q28" s="179" t="s">
        <v>255</v>
      </c>
    </row>
    <row r="29" spans="2:17" ht="32.25" customHeight="1" x14ac:dyDescent="0.3">
      <c r="B29" s="158" t="s">
        <v>114</v>
      </c>
      <c r="C29" s="10">
        <v>0</v>
      </c>
      <c r="D29" s="10">
        <v>568</v>
      </c>
      <c r="E29" s="10">
        <v>0</v>
      </c>
      <c r="F29" s="10">
        <v>0</v>
      </c>
      <c r="G29" s="10">
        <v>0</v>
      </c>
      <c r="H29" s="10">
        <v>0</v>
      </c>
      <c r="I29" s="10">
        <v>0</v>
      </c>
      <c r="J29" s="10">
        <v>0</v>
      </c>
      <c r="K29" s="10">
        <v>0</v>
      </c>
      <c r="L29" s="10">
        <v>0</v>
      </c>
      <c r="M29" s="11">
        <f>SUM('APPENDIX 21 i'!C29:L29,'APPENDIX 21 ii'!C29:M29,'APPENDIX 21 iii'!C29:M29,'APPENDIX  21 iv'!C29:L29)</f>
        <v>1051</v>
      </c>
      <c r="O29" s="104">
        <f>'APPENDIX 21 iii'!E29+'APPENDIX 21 ii'!C29+'APPENDIX 21 i'!J29+K29+'APPENDIX 21 ii'!H29</f>
        <v>81</v>
      </c>
      <c r="P29" s="18">
        <f t="shared" si="0"/>
        <v>970</v>
      </c>
      <c r="Q29" s="179" t="s">
        <v>114</v>
      </c>
    </row>
    <row r="30" spans="2:17" ht="32.25" customHeight="1" x14ac:dyDescent="0.3">
      <c r="B30" s="158" t="s">
        <v>115</v>
      </c>
      <c r="C30" s="10">
        <v>0</v>
      </c>
      <c r="D30" s="10">
        <v>0</v>
      </c>
      <c r="E30" s="10">
        <v>0</v>
      </c>
      <c r="F30" s="10">
        <v>0</v>
      </c>
      <c r="G30" s="10">
        <v>0</v>
      </c>
      <c r="H30" s="10">
        <v>0</v>
      </c>
      <c r="I30" s="10">
        <v>0</v>
      </c>
      <c r="J30" s="10">
        <v>0</v>
      </c>
      <c r="K30" s="10">
        <v>0</v>
      </c>
      <c r="L30" s="10">
        <v>0</v>
      </c>
      <c r="M30" s="11">
        <f>SUM('APPENDIX 21 i'!C30:L30,'APPENDIX 21 ii'!C30:M30,'APPENDIX 21 iii'!C30:M30,'APPENDIX  21 iv'!C30:L30)</f>
        <v>0</v>
      </c>
      <c r="O30" s="104">
        <f>'APPENDIX 21 iii'!E30+'APPENDIX 21 ii'!C30+'APPENDIX 21 i'!J30+K30+'APPENDIX 21 ii'!H30</f>
        <v>0</v>
      </c>
      <c r="P30" s="18">
        <f t="shared" si="0"/>
        <v>0</v>
      </c>
      <c r="Q30" s="179" t="s">
        <v>115</v>
      </c>
    </row>
    <row r="31" spans="2:17" ht="32.25" customHeight="1" x14ac:dyDescent="0.3">
      <c r="B31" s="158" t="s">
        <v>116</v>
      </c>
      <c r="C31" s="10">
        <v>0</v>
      </c>
      <c r="D31" s="10">
        <v>1066</v>
      </c>
      <c r="E31" s="10">
        <v>0</v>
      </c>
      <c r="F31" s="10">
        <v>6437</v>
      </c>
      <c r="G31" s="10">
        <v>138511</v>
      </c>
      <c r="H31" s="10">
        <v>0</v>
      </c>
      <c r="I31" s="10">
        <v>1024977</v>
      </c>
      <c r="J31" s="10">
        <v>468833</v>
      </c>
      <c r="K31" s="10">
        <v>0</v>
      </c>
      <c r="L31" s="10">
        <v>20034</v>
      </c>
      <c r="M31" s="11">
        <f>SUM('APPENDIX 21 i'!C31:L31,'APPENDIX 21 ii'!C31:M31,'APPENDIX 21 iii'!C31:M31,'APPENDIX  21 iv'!C31:L31)</f>
        <v>2263348</v>
      </c>
      <c r="O31" s="104">
        <f>'APPENDIX 21 iii'!E31+'APPENDIX 21 ii'!C31+'APPENDIX 21 i'!J31+K31+'APPENDIX 21 ii'!H31</f>
        <v>21837</v>
      </c>
      <c r="P31" s="18">
        <f t="shared" si="0"/>
        <v>2241511</v>
      </c>
      <c r="Q31" s="179" t="s">
        <v>116</v>
      </c>
    </row>
    <row r="32" spans="2:17" ht="32.25" customHeight="1" x14ac:dyDescent="0.3">
      <c r="B32" s="158" t="s">
        <v>117</v>
      </c>
      <c r="C32" s="10">
        <v>5626</v>
      </c>
      <c r="D32" s="10">
        <v>0</v>
      </c>
      <c r="E32" s="10">
        <v>0</v>
      </c>
      <c r="F32" s="10">
        <v>110212</v>
      </c>
      <c r="G32" s="10">
        <v>0</v>
      </c>
      <c r="H32" s="10">
        <v>0</v>
      </c>
      <c r="I32" s="10">
        <v>0</v>
      </c>
      <c r="J32" s="10">
        <v>308131</v>
      </c>
      <c r="K32" s="10">
        <v>0</v>
      </c>
      <c r="L32" s="10">
        <v>0</v>
      </c>
      <c r="M32" s="11">
        <f>SUM('APPENDIX 21 i'!C32:L32,'APPENDIX 21 ii'!C32:M32,'APPENDIX 21 iii'!C32:M32,'APPENDIX  21 iv'!C32:L32)</f>
        <v>1626196</v>
      </c>
      <c r="O32" s="104">
        <f>'APPENDIX 21 iii'!E32+'APPENDIX 21 ii'!C32+'APPENDIX 21 i'!J32+K32+'APPENDIX 21 ii'!H32</f>
        <v>759593</v>
      </c>
      <c r="P32" s="18">
        <f t="shared" si="0"/>
        <v>866603</v>
      </c>
      <c r="Q32" s="179" t="s">
        <v>117</v>
      </c>
    </row>
    <row r="33" spans="2:17" ht="32.25" customHeight="1" x14ac:dyDescent="0.3">
      <c r="B33" s="158" t="s">
        <v>118</v>
      </c>
      <c r="C33" s="10">
        <v>499406</v>
      </c>
      <c r="D33" s="10">
        <v>116818</v>
      </c>
      <c r="E33" s="10">
        <v>408880</v>
      </c>
      <c r="F33" s="10">
        <v>431748</v>
      </c>
      <c r="G33" s="10">
        <v>160759</v>
      </c>
      <c r="H33" s="10">
        <v>133122</v>
      </c>
      <c r="I33" s="10">
        <v>0</v>
      </c>
      <c r="J33" s="10">
        <v>684675</v>
      </c>
      <c r="K33" s="10">
        <v>728007</v>
      </c>
      <c r="L33" s="10">
        <v>214108</v>
      </c>
      <c r="M33" s="11">
        <f>SUM('APPENDIX 21 i'!C33:L33,'APPENDIX 21 ii'!C33:M33,'APPENDIX 21 iii'!C33:M33,'APPENDIX  21 iv'!C33:L33)</f>
        <v>26476160</v>
      </c>
      <c r="O33" s="104">
        <f>'APPENDIX 21 iii'!E33+'APPENDIX 21 ii'!C33+'APPENDIX 21 i'!J33+K33+'APPENDIX 21 ii'!H33</f>
        <v>4945555</v>
      </c>
      <c r="P33" s="18">
        <f t="shared" si="0"/>
        <v>21530605</v>
      </c>
      <c r="Q33" s="179" t="s">
        <v>118</v>
      </c>
    </row>
    <row r="34" spans="2:17" ht="32.25" customHeight="1" x14ac:dyDescent="0.3">
      <c r="B34" s="158" t="s">
        <v>119</v>
      </c>
      <c r="C34" s="10">
        <v>33361</v>
      </c>
      <c r="D34" s="10">
        <v>139076</v>
      </c>
      <c r="E34" s="10">
        <v>185285</v>
      </c>
      <c r="F34" s="10">
        <v>21888</v>
      </c>
      <c r="G34" s="10">
        <v>20290</v>
      </c>
      <c r="H34" s="10">
        <v>11061</v>
      </c>
      <c r="I34" s="10">
        <v>1347</v>
      </c>
      <c r="J34" s="10">
        <v>548524</v>
      </c>
      <c r="K34" s="10">
        <v>2048</v>
      </c>
      <c r="L34" s="10">
        <v>85273</v>
      </c>
      <c r="M34" s="11">
        <f>SUM('APPENDIX 21 i'!C34:L34,'APPENDIX 21 ii'!C34:M34,'APPENDIX 21 iii'!C34:M34,'APPENDIX  21 iv'!C34:L34)</f>
        <v>7726200</v>
      </c>
      <c r="O34" s="104">
        <f>'APPENDIX 21 iii'!E34+'APPENDIX 21 ii'!C34+'APPENDIX 21 i'!J34+K34+'APPENDIX 21 ii'!H34</f>
        <v>1085631</v>
      </c>
      <c r="P34" s="18">
        <f t="shared" si="0"/>
        <v>6640569</v>
      </c>
      <c r="Q34" s="179" t="s">
        <v>119</v>
      </c>
    </row>
    <row r="35" spans="2:17" ht="32.25" customHeight="1" x14ac:dyDescent="0.3">
      <c r="B35" s="158" t="s">
        <v>120</v>
      </c>
      <c r="C35" s="10">
        <v>302372</v>
      </c>
      <c r="D35" s="10">
        <v>726659</v>
      </c>
      <c r="E35" s="10">
        <v>511655</v>
      </c>
      <c r="F35" s="10">
        <v>201049</v>
      </c>
      <c r="G35" s="10">
        <v>789846</v>
      </c>
      <c r="H35" s="10">
        <v>770265</v>
      </c>
      <c r="I35" s="10">
        <v>120330</v>
      </c>
      <c r="J35" s="10">
        <v>1905102</v>
      </c>
      <c r="K35" s="10">
        <v>87719</v>
      </c>
      <c r="L35" s="10">
        <v>743354</v>
      </c>
      <c r="M35" s="11">
        <f>SUM('APPENDIX 21 i'!C35:L35,'APPENDIX 21 ii'!C35:M35,'APPENDIX 21 iii'!C35:M35,'APPENDIX  21 iv'!C35:L35)</f>
        <v>36031286</v>
      </c>
      <c r="O35" s="104">
        <f>'APPENDIX 21 iii'!E35+'APPENDIX 21 ii'!C35+'APPENDIX 21 i'!J35+K35+'APPENDIX 21 ii'!H35</f>
        <v>4815927</v>
      </c>
      <c r="P35" s="18">
        <f t="shared" si="0"/>
        <v>31215359</v>
      </c>
      <c r="Q35" s="179" t="s">
        <v>120</v>
      </c>
    </row>
    <row r="36" spans="2:17" ht="32.25" customHeight="1" x14ac:dyDescent="0.3">
      <c r="B36" s="158" t="s">
        <v>121</v>
      </c>
      <c r="C36" s="10">
        <v>789</v>
      </c>
      <c r="D36" s="10">
        <v>0</v>
      </c>
      <c r="E36" s="10">
        <v>0</v>
      </c>
      <c r="F36" s="10">
        <v>0</v>
      </c>
      <c r="G36" s="10">
        <v>160356</v>
      </c>
      <c r="H36" s="10">
        <v>2831</v>
      </c>
      <c r="I36" s="10">
        <v>31888</v>
      </c>
      <c r="J36" s="10">
        <v>517466</v>
      </c>
      <c r="K36" s="10">
        <v>0</v>
      </c>
      <c r="L36" s="10">
        <v>134961</v>
      </c>
      <c r="M36" s="11">
        <f>SUM('APPENDIX 21 i'!C36:L36,'APPENDIX 21 ii'!C36:M36,'APPENDIX 21 iii'!C36:M36,'APPENDIX  21 iv'!C36:L36)</f>
        <v>5720945</v>
      </c>
      <c r="O36" s="104">
        <f>'APPENDIX 21 iii'!E36+'APPENDIX 21 ii'!C36+'APPENDIX 21 i'!J36+K36+'APPENDIX 21 ii'!H36</f>
        <v>579870</v>
      </c>
      <c r="P36" s="18">
        <f t="shared" si="0"/>
        <v>5141075</v>
      </c>
      <c r="Q36" s="179" t="s">
        <v>121</v>
      </c>
    </row>
    <row r="37" spans="2:17" ht="32.25" customHeight="1" x14ac:dyDescent="0.3">
      <c r="B37" s="158" t="s">
        <v>122</v>
      </c>
      <c r="C37" s="10">
        <v>195951</v>
      </c>
      <c r="D37" s="10">
        <v>456751</v>
      </c>
      <c r="E37" s="10">
        <v>780608</v>
      </c>
      <c r="F37" s="10">
        <v>45229</v>
      </c>
      <c r="G37" s="10">
        <v>118000</v>
      </c>
      <c r="H37" s="10">
        <v>86738</v>
      </c>
      <c r="I37" s="10">
        <v>0</v>
      </c>
      <c r="J37" s="10">
        <v>464121</v>
      </c>
      <c r="K37" s="10">
        <v>10874</v>
      </c>
      <c r="L37" s="10">
        <v>108817</v>
      </c>
      <c r="M37" s="11">
        <f>SUM('APPENDIX 21 i'!C37:L37,'APPENDIX 21 ii'!C37:M37,'APPENDIX 21 iii'!C37:M37,'APPENDIX  21 iv'!C37:L37)</f>
        <v>10748836</v>
      </c>
      <c r="O37" s="104">
        <f>'APPENDIX 21 iii'!E37+'APPENDIX 21 ii'!C37+'APPENDIX 21 i'!J37+K37+'APPENDIX 21 ii'!H37</f>
        <v>922744</v>
      </c>
      <c r="P37" s="18">
        <f t="shared" si="0"/>
        <v>9826092</v>
      </c>
      <c r="Q37" s="179" t="s">
        <v>122</v>
      </c>
    </row>
    <row r="38" spans="2:17" ht="32.25" customHeight="1" x14ac:dyDescent="0.3">
      <c r="B38" s="158" t="s">
        <v>123</v>
      </c>
      <c r="C38" s="10">
        <v>105032</v>
      </c>
      <c r="D38" s="10">
        <v>100452</v>
      </c>
      <c r="E38" s="10">
        <v>92168</v>
      </c>
      <c r="F38" s="10">
        <v>96146</v>
      </c>
      <c r="G38" s="10">
        <v>71028</v>
      </c>
      <c r="H38" s="10">
        <v>69004</v>
      </c>
      <c r="I38" s="10">
        <v>0</v>
      </c>
      <c r="J38" s="10">
        <v>401569</v>
      </c>
      <c r="K38" s="10">
        <v>19318</v>
      </c>
      <c r="L38" s="10">
        <v>54320</v>
      </c>
      <c r="M38" s="11">
        <f>SUM('APPENDIX 21 i'!C38:L38,'APPENDIX 21 ii'!C38:M38,'APPENDIX 21 iii'!C38:M38,'APPENDIX  21 iv'!C38:L38)</f>
        <v>7344158</v>
      </c>
      <c r="O38" s="104">
        <f>'APPENDIX 21 iii'!E38+'APPENDIX 21 ii'!C38+'APPENDIX 21 i'!J38+K38+'APPENDIX 21 ii'!H38</f>
        <v>2228441</v>
      </c>
      <c r="P38" s="18">
        <f t="shared" si="0"/>
        <v>5115717</v>
      </c>
      <c r="Q38" s="179" t="s">
        <v>123</v>
      </c>
    </row>
    <row r="39" spans="2:17" ht="25.5" customHeight="1" thickBot="1" x14ac:dyDescent="0.35">
      <c r="B39" s="165" t="s">
        <v>124</v>
      </c>
      <c r="C39" s="170">
        <v>2017477</v>
      </c>
      <c r="D39" s="170">
        <v>2937475</v>
      </c>
      <c r="E39" s="170">
        <v>2105438</v>
      </c>
      <c r="F39" s="170">
        <v>2736006</v>
      </c>
      <c r="G39" s="170">
        <v>2967516</v>
      </c>
      <c r="H39" s="170">
        <v>1876338</v>
      </c>
      <c r="I39" s="170">
        <v>4029398</v>
      </c>
      <c r="J39" s="170">
        <v>14863818</v>
      </c>
      <c r="K39" s="170">
        <v>1075862</v>
      </c>
      <c r="L39" s="170">
        <v>2579214</v>
      </c>
      <c r="M39" s="170">
        <f>SUM('APPENDIX 21 i'!C39:L39,'APPENDIX 21 ii'!C39:M39,'APPENDIX 21 iii'!C39:M39,'APPENDIX  21 iv'!C39:L39)</f>
        <v>238351683</v>
      </c>
      <c r="O39" s="104">
        <f>'APPENDIX 21 iii'!E39+'APPENDIX 21 ii'!C39+'APPENDIX 21 i'!J39+K39+'APPENDIX 21 ii'!H39</f>
        <v>47983750</v>
      </c>
      <c r="P39" s="18">
        <f t="shared" si="0"/>
        <v>190367933</v>
      </c>
      <c r="Q39" s="179" t="s">
        <v>124</v>
      </c>
    </row>
    <row r="40" spans="2:17" ht="15" thickTop="1" x14ac:dyDescent="0.3">
      <c r="B40" s="263" t="s">
        <v>237</v>
      </c>
      <c r="C40" s="263"/>
      <c r="D40" s="263"/>
      <c r="E40" s="263"/>
      <c r="F40" s="263"/>
      <c r="G40" s="263"/>
      <c r="H40" s="263"/>
      <c r="I40" s="263"/>
      <c r="J40" s="263"/>
      <c r="K40" s="177"/>
      <c r="L40" s="294"/>
      <c r="M40" s="294"/>
    </row>
    <row r="41" spans="2:17" x14ac:dyDescent="0.3">
      <c r="C41" s="17"/>
      <c r="D41" s="17"/>
      <c r="E41" s="17"/>
      <c r="F41" s="17"/>
      <c r="G41" s="17"/>
      <c r="H41" s="17"/>
      <c r="I41" s="17"/>
      <c r="J41" s="17"/>
      <c r="K41" s="17"/>
      <c r="L41" s="17"/>
      <c r="M41" s="17"/>
    </row>
    <row r="42" spans="2:17" x14ac:dyDescent="0.3">
      <c r="C42" s="17"/>
      <c r="D42" s="17"/>
      <c r="E42" s="17"/>
      <c r="F42" s="17"/>
      <c r="G42" s="17"/>
      <c r="H42" s="17"/>
      <c r="I42" s="171"/>
      <c r="J42" s="17"/>
      <c r="K42" s="17"/>
      <c r="L42" s="17"/>
      <c r="M42" s="17"/>
    </row>
    <row r="43" spans="2:17" x14ac:dyDescent="0.3">
      <c r="C43" s="17"/>
      <c r="D43" s="17"/>
      <c r="E43" s="17"/>
      <c r="F43" s="17"/>
      <c r="G43" s="17"/>
      <c r="H43" s="17"/>
      <c r="I43" s="17"/>
      <c r="J43" s="17"/>
      <c r="K43" s="17"/>
      <c r="L43" s="17"/>
      <c r="M43" s="17"/>
    </row>
    <row r="44" spans="2:17" x14ac:dyDescent="0.3">
      <c r="C44" s="17"/>
      <c r="D44" s="17"/>
      <c r="E44" s="17"/>
      <c r="F44" s="17"/>
      <c r="G44" s="17"/>
      <c r="H44" s="17"/>
      <c r="I44" s="17"/>
      <c r="J44" s="17"/>
      <c r="K44" s="17"/>
      <c r="L44" s="17"/>
      <c r="M44" s="17"/>
    </row>
  </sheetData>
  <sheetProtection algorithmName="SHA-512" hashValue="g+/AWL7eNacgR5phvEumSGzUmcIzJGxoTy87kRaEa3Unnv4FFsxFY+E7hnswmlsSQdFVB3jRiGQTcqBwpjfgAw==" saltValue="BZQjQmWBqSHyTudDkuyaFA==" spinCount="100000" sheet="1" objects="1" scenarios="1"/>
  <mergeCells count="4">
    <mergeCell ref="B3:M3"/>
    <mergeCell ref="B4:M4"/>
    <mergeCell ref="B40:J40"/>
    <mergeCell ref="L40:M40"/>
  </mergeCells>
  <pageMargins left="0.7" right="0.7" top="0.75" bottom="0.75" header="0.3" footer="0.3"/>
  <pageSetup paperSize="9"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B3:Q52"/>
  <sheetViews>
    <sheetView showGridLines="0" topLeftCell="A16" zoomScale="80" zoomScaleNormal="80" zoomScaleSheetLayoutView="70" workbookViewId="0">
      <selection activeCell="E31" sqref="E31"/>
    </sheetView>
  </sheetViews>
  <sheetFormatPr defaultColWidth="9.33203125" defaultRowHeight="19.5" customHeight="1" x14ac:dyDescent="0.25"/>
  <cols>
    <col min="1" max="1" width="15.6640625" style="4" customWidth="1"/>
    <col min="2" max="2" width="46" style="4" customWidth="1"/>
    <col min="3" max="3" width="22.6640625" style="4" customWidth="1"/>
    <col min="4" max="4" width="15.44140625" style="4" customWidth="1"/>
    <col min="5" max="5" width="13.33203125" style="4" bestFit="1" customWidth="1"/>
    <col min="6" max="6" width="16.6640625" style="4" customWidth="1"/>
    <col min="7" max="7" width="20.44140625" style="4" customWidth="1"/>
    <col min="8" max="8" width="16.6640625" style="4" customWidth="1"/>
    <col min="9" max="9" width="16" style="4" bestFit="1" customWidth="1"/>
    <col min="10" max="10" width="22.6640625" style="4" customWidth="1"/>
    <col min="11" max="11" width="16.6640625" style="4" customWidth="1"/>
    <col min="12" max="12" width="17.5546875" style="4" customWidth="1"/>
    <col min="13" max="13" width="17.33203125" style="4" customWidth="1"/>
    <col min="14" max="14" width="18.33203125" style="4" bestFit="1" customWidth="1"/>
    <col min="15" max="15" width="14" style="4" customWidth="1"/>
    <col min="16" max="16" width="15.33203125" style="4" customWidth="1"/>
    <col min="17" max="17" width="20.33203125" style="4" customWidth="1"/>
    <col min="18" max="16384" width="9.33203125" style="4"/>
  </cols>
  <sheetData>
    <row r="3" spans="2:17" ht="20.25" customHeight="1" x14ac:dyDescent="0.3">
      <c r="B3" s="242" t="s">
        <v>291</v>
      </c>
      <c r="C3" s="243"/>
      <c r="D3" s="243"/>
      <c r="E3" s="243"/>
      <c r="F3" s="243"/>
      <c r="G3" s="243"/>
      <c r="H3" s="243"/>
      <c r="I3" s="243"/>
      <c r="J3" s="243"/>
      <c r="K3" s="243"/>
      <c r="L3" s="243"/>
      <c r="M3" s="243"/>
      <c r="N3" s="243"/>
      <c r="O3" s="243"/>
      <c r="P3" s="243"/>
      <c r="Q3" s="244"/>
    </row>
    <row r="4" spans="2:17" s="12" customFormat="1" ht="28.8" x14ac:dyDescent="0.3">
      <c r="B4" s="41" t="s">
        <v>0</v>
      </c>
      <c r="C4" s="42" t="s">
        <v>1</v>
      </c>
      <c r="D4" s="42" t="s">
        <v>2</v>
      </c>
      <c r="E4" s="42" t="s">
        <v>3</v>
      </c>
      <c r="F4" s="42" t="s">
        <v>4</v>
      </c>
      <c r="G4" s="42" t="s">
        <v>5</v>
      </c>
      <c r="H4" s="42" t="s">
        <v>6</v>
      </c>
      <c r="I4" s="42" t="s">
        <v>7</v>
      </c>
      <c r="J4" s="42" t="s">
        <v>8</v>
      </c>
      <c r="K4" s="43" t="s">
        <v>9</v>
      </c>
      <c r="L4" s="43" t="s">
        <v>10</v>
      </c>
      <c r="M4" s="43" t="s">
        <v>11</v>
      </c>
      <c r="N4" s="43" t="s">
        <v>12</v>
      </c>
      <c r="O4" s="43" t="s">
        <v>13</v>
      </c>
      <c r="P4" s="43" t="s">
        <v>14</v>
      </c>
      <c r="Q4" s="43" t="s">
        <v>158</v>
      </c>
    </row>
    <row r="5" spans="2:17" ht="24.75" customHeight="1" x14ac:dyDescent="0.3">
      <c r="B5" s="251" t="s">
        <v>16</v>
      </c>
      <c r="C5" s="252"/>
      <c r="D5" s="252"/>
      <c r="E5" s="252"/>
      <c r="F5" s="252"/>
      <c r="G5" s="252"/>
      <c r="H5" s="252"/>
      <c r="I5" s="252"/>
      <c r="J5" s="252"/>
      <c r="K5" s="252"/>
      <c r="L5" s="252"/>
      <c r="M5" s="252"/>
      <c r="N5" s="252"/>
      <c r="O5" s="252"/>
      <c r="P5" s="252"/>
      <c r="Q5" s="253"/>
    </row>
    <row r="6" spans="2:17" ht="24.75" customHeight="1" x14ac:dyDescent="0.25">
      <c r="B6" s="9" t="s">
        <v>17</v>
      </c>
      <c r="C6" s="10">
        <v>805219</v>
      </c>
      <c r="D6" s="10">
        <v>0</v>
      </c>
      <c r="E6" s="10">
        <v>0</v>
      </c>
      <c r="F6" s="10">
        <v>805219</v>
      </c>
      <c r="G6" s="10">
        <v>0</v>
      </c>
      <c r="H6" s="10">
        <v>0</v>
      </c>
      <c r="I6" s="10">
        <v>0</v>
      </c>
      <c r="J6" s="10">
        <v>805219</v>
      </c>
      <c r="K6" s="10">
        <v>240406</v>
      </c>
      <c r="L6" s="10">
        <v>564814</v>
      </c>
      <c r="M6" s="10">
        <v>-597384</v>
      </c>
      <c r="N6" s="10">
        <v>0</v>
      </c>
      <c r="O6" s="10">
        <v>0</v>
      </c>
      <c r="P6" s="10">
        <v>0</v>
      </c>
      <c r="Q6" s="11">
        <v>-32571</v>
      </c>
    </row>
    <row r="7" spans="2:17" ht="24.75" customHeight="1" x14ac:dyDescent="0.25">
      <c r="B7" s="9" t="s">
        <v>18</v>
      </c>
      <c r="C7" s="10">
        <v>0</v>
      </c>
      <c r="D7" s="10">
        <v>0</v>
      </c>
      <c r="E7" s="10">
        <v>0</v>
      </c>
      <c r="F7" s="10">
        <v>0</v>
      </c>
      <c r="G7" s="10">
        <v>97484</v>
      </c>
      <c r="H7" s="10">
        <v>0</v>
      </c>
      <c r="I7" s="10">
        <v>97484</v>
      </c>
      <c r="J7" s="10">
        <v>-97484</v>
      </c>
      <c r="K7" s="10">
        <v>0</v>
      </c>
      <c r="L7" s="10">
        <v>-97484</v>
      </c>
      <c r="M7" s="10">
        <v>545835</v>
      </c>
      <c r="N7" s="10">
        <v>0</v>
      </c>
      <c r="O7" s="10">
        <v>0</v>
      </c>
      <c r="P7" s="10">
        <v>0</v>
      </c>
      <c r="Q7" s="11">
        <v>448351</v>
      </c>
    </row>
    <row r="8" spans="2:17" ht="24.75" customHeight="1" x14ac:dyDescent="0.25">
      <c r="B8" s="9" t="s">
        <v>19</v>
      </c>
      <c r="C8" s="10">
        <v>101752</v>
      </c>
      <c r="D8" s="10">
        <v>186894</v>
      </c>
      <c r="E8" s="10">
        <v>-9926</v>
      </c>
      <c r="F8" s="10">
        <v>278721</v>
      </c>
      <c r="G8" s="10">
        <v>0</v>
      </c>
      <c r="H8" s="10">
        <v>0</v>
      </c>
      <c r="I8" s="10">
        <v>0</v>
      </c>
      <c r="J8" s="10">
        <v>278721</v>
      </c>
      <c r="K8" s="10">
        <v>83616</v>
      </c>
      <c r="L8" s="10">
        <v>195104</v>
      </c>
      <c r="M8" s="10">
        <v>1710391</v>
      </c>
      <c r="N8" s="10">
        <v>0</v>
      </c>
      <c r="O8" s="10">
        <v>0</v>
      </c>
      <c r="P8" s="10">
        <v>300000</v>
      </c>
      <c r="Q8" s="11">
        <v>1605496</v>
      </c>
    </row>
    <row r="9" spans="2:17" ht="24.75" customHeight="1" x14ac:dyDescent="0.25">
      <c r="B9" s="9" t="s">
        <v>145</v>
      </c>
      <c r="C9" s="10">
        <v>0</v>
      </c>
      <c r="D9" s="10">
        <v>0</v>
      </c>
      <c r="E9" s="10">
        <v>0</v>
      </c>
      <c r="F9" s="10">
        <v>0</v>
      </c>
      <c r="G9" s="10">
        <v>109704</v>
      </c>
      <c r="H9" s="10">
        <v>0</v>
      </c>
      <c r="I9" s="10">
        <v>109704</v>
      </c>
      <c r="J9" s="10">
        <v>-109704</v>
      </c>
      <c r="K9" s="10">
        <v>-34249</v>
      </c>
      <c r="L9" s="10">
        <v>-75455</v>
      </c>
      <c r="M9" s="10">
        <v>-289750</v>
      </c>
      <c r="N9" s="10">
        <v>0</v>
      </c>
      <c r="O9" s="10">
        <v>0</v>
      </c>
      <c r="P9" s="10">
        <v>0</v>
      </c>
      <c r="Q9" s="11">
        <v>-365205</v>
      </c>
    </row>
    <row r="10" spans="2:17" ht="24.75" customHeight="1" x14ac:dyDescent="0.25">
      <c r="B10" s="9" t="s">
        <v>20</v>
      </c>
      <c r="C10" s="10">
        <v>0</v>
      </c>
      <c r="D10" s="10">
        <v>598496</v>
      </c>
      <c r="E10" s="10">
        <v>17374</v>
      </c>
      <c r="F10" s="10">
        <v>615870</v>
      </c>
      <c r="G10" s="10">
        <v>58223</v>
      </c>
      <c r="H10" s="10">
        <v>16866</v>
      </c>
      <c r="I10" s="10">
        <v>203257</v>
      </c>
      <c r="J10" s="10">
        <v>412613</v>
      </c>
      <c r="K10" s="10">
        <v>88735</v>
      </c>
      <c r="L10" s="10">
        <v>323878</v>
      </c>
      <c r="M10" s="10">
        <v>3463395</v>
      </c>
      <c r="N10" s="10">
        <v>0</v>
      </c>
      <c r="O10" s="10">
        <v>0</v>
      </c>
      <c r="P10" s="10">
        <v>600000</v>
      </c>
      <c r="Q10" s="11">
        <v>3187273</v>
      </c>
    </row>
    <row r="11" spans="2:17" ht="24.75" customHeight="1" x14ac:dyDescent="0.25">
      <c r="B11" s="9" t="s">
        <v>139</v>
      </c>
      <c r="C11" s="10">
        <v>92249</v>
      </c>
      <c r="D11" s="10">
        <v>0</v>
      </c>
      <c r="E11" s="10">
        <v>0</v>
      </c>
      <c r="F11" s="10">
        <v>92249</v>
      </c>
      <c r="G11" s="10">
        <v>0</v>
      </c>
      <c r="H11" s="10">
        <v>0</v>
      </c>
      <c r="I11" s="10">
        <v>0</v>
      </c>
      <c r="J11" s="10">
        <v>92249</v>
      </c>
      <c r="K11" s="10">
        <v>26563</v>
      </c>
      <c r="L11" s="10">
        <v>65686</v>
      </c>
      <c r="M11" s="10">
        <v>232938</v>
      </c>
      <c r="N11" s="10">
        <v>0</v>
      </c>
      <c r="O11" s="10">
        <v>0</v>
      </c>
      <c r="P11" s="10">
        <v>0</v>
      </c>
      <c r="Q11" s="11">
        <v>298624</v>
      </c>
    </row>
    <row r="12" spans="2:17" ht="24.75" customHeight="1" x14ac:dyDescent="0.25">
      <c r="B12" s="9" t="s">
        <v>21</v>
      </c>
      <c r="C12" s="10">
        <v>-78361</v>
      </c>
      <c r="D12" s="10">
        <v>405198</v>
      </c>
      <c r="E12" s="10">
        <v>0</v>
      </c>
      <c r="F12" s="10">
        <v>326838</v>
      </c>
      <c r="G12" s="10">
        <v>0</v>
      </c>
      <c r="H12" s="10">
        <v>0</v>
      </c>
      <c r="I12" s="10">
        <v>0</v>
      </c>
      <c r="J12" s="10">
        <v>326838</v>
      </c>
      <c r="K12" s="10">
        <v>0</v>
      </c>
      <c r="L12" s="10">
        <v>326838</v>
      </c>
      <c r="M12" s="10">
        <v>2569662</v>
      </c>
      <c r="N12" s="10">
        <v>0</v>
      </c>
      <c r="O12" s="10">
        <v>24940</v>
      </c>
      <c r="P12" s="10">
        <v>228000</v>
      </c>
      <c r="Q12" s="11">
        <v>2643560</v>
      </c>
    </row>
    <row r="13" spans="2:17" ht="24.75" customHeight="1" x14ac:dyDescent="0.25">
      <c r="B13" s="9" t="s">
        <v>22</v>
      </c>
      <c r="C13" s="10">
        <v>5043</v>
      </c>
      <c r="D13" s="10">
        <v>0</v>
      </c>
      <c r="E13" s="10">
        <v>0</v>
      </c>
      <c r="F13" s="10">
        <v>5043</v>
      </c>
      <c r="G13" s="10">
        <v>0</v>
      </c>
      <c r="H13" s="10">
        <v>0</v>
      </c>
      <c r="I13" s="10">
        <v>0</v>
      </c>
      <c r="J13" s="10">
        <v>5043</v>
      </c>
      <c r="K13" s="10">
        <v>0</v>
      </c>
      <c r="L13" s="10">
        <v>5043</v>
      </c>
      <c r="M13" s="10">
        <v>520865</v>
      </c>
      <c r="N13" s="10">
        <v>0</v>
      </c>
      <c r="O13" s="10">
        <v>0</v>
      </c>
      <c r="P13" s="10">
        <v>0</v>
      </c>
      <c r="Q13" s="11">
        <v>525908</v>
      </c>
    </row>
    <row r="14" spans="2:17" ht="24.75" customHeight="1" x14ac:dyDescent="0.25">
      <c r="B14" s="9" t="s">
        <v>23</v>
      </c>
      <c r="C14" s="10">
        <v>0</v>
      </c>
      <c r="D14" s="10">
        <v>58747</v>
      </c>
      <c r="E14" s="10">
        <v>26042</v>
      </c>
      <c r="F14" s="10">
        <v>84788</v>
      </c>
      <c r="G14" s="10">
        <v>26122</v>
      </c>
      <c r="H14" s="10">
        <v>28816</v>
      </c>
      <c r="I14" s="10">
        <v>58949</v>
      </c>
      <c r="J14" s="10">
        <v>25839</v>
      </c>
      <c r="K14" s="10">
        <v>6654</v>
      </c>
      <c r="L14" s="10">
        <v>19185</v>
      </c>
      <c r="M14" s="10">
        <v>764099</v>
      </c>
      <c r="N14" s="10">
        <v>0</v>
      </c>
      <c r="O14" s="10">
        <v>0</v>
      </c>
      <c r="P14" s="10">
        <v>0</v>
      </c>
      <c r="Q14" s="11">
        <v>783284</v>
      </c>
    </row>
    <row r="15" spans="2:17" ht="24.75" customHeight="1" x14ac:dyDescent="0.25">
      <c r="B15" s="9" t="s">
        <v>24</v>
      </c>
      <c r="C15" s="10">
        <v>0</v>
      </c>
      <c r="D15" s="10">
        <v>92264</v>
      </c>
      <c r="E15" s="10">
        <v>0</v>
      </c>
      <c r="F15" s="10">
        <v>92264</v>
      </c>
      <c r="G15" s="10">
        <v>37035</v>
      </c>
      <c r="H15" s="10">
        <v>19715</v>
      </c>
      <c r="I15" s="10">
        <v>97046</v>
      </c>
      <c r="J15" s="10">
        <v>-4782</v>
      </c>
      <c r="K15" s="10">
        <v>8274</v>
      </c>
      <c r="L15" s="10">
        <v>-13056</v>
      </c>
      <c r="M15" s="10">
        <v>535852</v>
      </c>
      <c r="N15" s="10">
        <v>0</v>
      </c>
      <c r="O15" s="10">
        <v>0</v>
      </c>
      <c r="P15" s="10">
        <v>0</v>
      </c>
      <c r="Q15" s="11">
        <v>522796</v>
      </c>
    </row>
    <row r="16" spans="2:17" ht="24.75" customHeight="1" x14ac:dyDescent="0.25">
      <c r="B16" s="9" t="s">
        <v>25</v>
      </c>
      <c r="C16" s="10">
        <v>0</v>
      </c>
      <c r="D16" s="10">
        <v>86634</v>
      </c>
      <c r="E16" s="10">
        <v>0</v>
      </c>
      <c r="F16" s="10">
        <v>86634</v>
      </c>
      <c r="G16" s="10">
        <v>85503</v>
      </c>
      <c r="H16" s="10">
        <v>0</v>
      </c>
      <c r="I16" s="10">
        <v>85503</v>
      </c>
      <c r="J16" s="10">
        <v>1132</v>
      </c>
      <c r="K16" s="10">
        <v>0</v>
      </c>
      <c r="L16" s="10">
        <v>1132</v>
      </c>
      <c r="M16" s="10">
        <v>73997</v>
      </c>
      <c r="N16" s="10">
        <v>0</v>
      </c>
      <c r="O16" s="10">
        <v>0</v>
      </c>
      <c r="P16" s="10">
        <v>0</v>
      </c>
      <c r="Q16" s="11">
        <v>75129</v>
      </c>
    </row>
    <row r="17" spans="2:17" ht="24.75" customHeight="1" x14ac:dyDescent="0.25">
      <c r="B17" s="9" t="s">
        <v>26</v>
      </c>
      <c r="C17" s="10">
        <v>604518</v>
      </c>
      <c r="D17" s="10">
        <v>34359</v>
      </c>
      <c r="E17" s="10">
        <v>0</v>
      </c>
      <c r="F17" s="10">
        <v>638877</v>
      </c>
      <c r="G17" s="10">
        <v>0</v>
      </c>
      <c r="H17" s="10">
        <v>0</v>
      </c>
      <c r="I17" s="10">
        <v>0</v>
      </c>
      <c r="J17" s="10">
        <v>638877</v>
      </c>
      <c r="K17" s="10">
        <v>210829</v>
      </c>
      <c r="L17" s="10">
        <v>428048</v>
      </c>
      <c r="M17" s="10">
        <v>2410783</v>
      </c>
      <c r="N17" s="10">
        <v>34359</v>
      </c>
      <c r="O17" s="10">
        <v>0</v>
      </c>
      <c r="P17" s="10">
        <v>300000</v>
      </c>
      <c r="Q17" s="11">
        <v>2504472</v>
      </c>
    </row>
    <row r="18" spans="2:17" ht="24.75" customHeight="1" x14ac:dyDescent="0.25">
      <c r="B18" s="9" t="s">
        <v>27</v>
      </c>
      <c r="C18" s="10">
        <v>222783</v>
      </c>
      <c r="D18" s="10">
        <v>0</v>
      </c>
      <c r="E18" s="10">
        <v>0</v>
      </c>
      <c r="F18" s="10">
        <v>222783</v>
      </c>
      <c r="G18" s="10">
        <v>0</v>
      </c>
      <c r="H18" s="10">
        <v>0</v>
      </c>
      <c r="I18" s="10">
        <v>0</v>
      </c>
      <c r="J18" s="10">
        <v>222783</v>
      </c>
      <c r="K18" s="10">
        <v>66835</v>
      </c>
      <c r="L18" s="10">
        <v>155948</v>
      </c>
      <c r="M18" s="10">
        <v>601455</v>
      </c>
      <c r="N18" s="10">
        <v>0</v>
      </c>
      <c r="O18" s="10">
        <v>0</v>
      </c>
      <c r="P18" s="10">
        <v>0</v>
      </c>
      <c r="Q18" s="11">
        <v>757403</v>
      </c>
    </row>
    <row r="19" spans="2:17" ht="24.75" customHeight="1" x14ac:dyDescent="0.25">
      <c r="B19" s="9" t="s">
        <v>28</v>
      </c>
      <c r="C19" s="10">
        <v>339418</v>
      </c>
      <c r="D19" s="10">
        <v>0</v>
      </c>
      <c r="E19" s="10">
        <v>0</v>
      </c>
      <c r="F19" s="10">
        <v>339418</v>
      </c>
      <c r="G19" s="10">
        <v>0</v>
      </c>
      <c r="H19" s="10">
        <v>18210</v>
      </c>
      <c r="I19" s="10">
        <v>18210</v>
      </c>
      <c r="J19" s="10">
        <v>321208</v>
      </c>
      <c r="K19" s="10">
        <v>89938</v>
      </c>
      <c r="L19" s="10">
        <v>231270</v>
      </c>
      <c r="M19" s="10">
        <v>2585766</v>
      </c>
      <c r="N19" s="10">
        <v>0</v>
      </c>
      <c r="O19" s="10">
        <v>0</v>
      </c>
      <c r="P19" s="10">
        <v>0</v>
      </c>
      <c r="Q19" s="11">
        <v>2817036</v>
      </c>
    </row>
    <row r="20" spans="2:17" ht="24.75" customHeight="1" x14ac:dyDescent="0.25">
      <c r="B20" s="9" t="s">
        <v>29</v>
      </c>
      <c r="C20" s="10">
        <v>46027</v>
      </c>
      <c r="D20" s="10">
        <v>480290</v>
      </c>
      <c r="E20" s="10">
        <v>0</v>
      </c>
      <c r="F20" s="10">
        <v>526317</v>
      </c>
      <c r="G20" s="10">
        <v>0</v>
      </c>
      <c r="H20" s="10">
        <v>57917</v>
      </c>
      <c r="I20" s="10">
        <v>82917</v>
      </c>
      <c r="J20" s="10">
        <v>443400</v>
      </c>
      <c r="K20" s="10">
        <v>141888</v>
      </c>
      <c r="L20" s="10">
        <v>301512</v>
      </c>
      <c r="M20" s="10">
        <v>3247157</v>
      </c>
      <c r="N20" s="10">
        <v>0</v>
      </c>
      <c r="O20" s="10">
        <v>0</v>
      </c>
      <c r="P20" s="10">
        <v>0</v>
      </c>
      <c r="Q20" s="11">
        <v>3548669</v>
      </c>
    </row>
    <row r="21" spans="2:17" ht="24.75" customHeight="1" x14ac:dyDescent="0.25">
      <c r="B21" s="9" t="s">
        <v>30</v>
      </c>
      <c r="C21" s="10">
        <v>17435</v>
      </c>
      <c r="D21" s="10">
        <v>12152</v>
      </c>
      <c r="E21" s="10">
        <v>6857</v>
      </c>
      <c r="F21" s="10">
        <v>36444</v>
      </c>
      <c r="G21" s="10">
        <v>0</v>
      </c>
      <c r="H21" s="10">
        <v>226</v>
      </c>
      <c r="I21" s="10">
        <v>605</v>
      </c>
      <c r="J21" s="10">
        <v>35838</v>
      </c>
      <c r="K21" s="10">
        <v>10752</v>
      </c>
      <c r="L21" s="10">
        <v>25087</v>
      </c>
      <c r="M21" s="10">
        <v>26526</v>
      </c>
      <c r="N21" s="10">
        <v>0</v>
      </c>
      <c r="O21" s="10">
        <v>0</v>
      </c>
      <c r="P21" s="10">
        <v>0</v>
      </c>
      <c r="Q21" s="11">
        <v>51613</v>
      </c>
    </row>
    <row r="22" spans="2:17" ht="24.75" customHeight="1" x14ac:dyDescent="0.25">
      <c r="B22" s="9" t="s">
        <v>31</v>
      </c>
      <c r="C22" s="10">
        <v>0</v>
      </c>
      <c r="D22" s="10">
        <v>0</v>
      </c>
      <c r="E22" s="10">
        <v>0</v>
      </c>
      <c r="F22" s="10">
        <v>0</v>
      </c>
      <c r="G22" s="10">
        <v>0</v>
      </c>
      <c r="H22" s="10">
        <v>0</v>
      </c>
      <c r="I22" s="10">
        <v>0</v>
      </c>
      <c r="J22" s="10">
        <v>0</v>
      </c>
      <c r="K22" s="10">
        <v>0</v>
      </c>
      <c r="L22" s="10">
        <v>0</v>
      </c>
      <c r="M22" s="10">
        <v>0</v>
      </c>
      <c r="N22" s="10">
        <v>0</v>
      </c>
      <c r="O22" s="10">
        <v>0</v>
      </c>
      <c r="P22" s="10">
        <v>0</v>
      </c>
      <c r="Q22" s="11">
        <v>0</v>
      </c>
    </row>
    <row r="23" spans="2:17" ht="24.75" customHeight="1" x14ac:dyDescent="0.25">
      <c r="B23" s="9" t="s">
        <v>32</v>
      </c>
      <c r="C23" s="10">
        <v>457439</v>
      </c>
      <c r="D23" s="10">
        <v>0</v>
      </c>
      <c r="E23" s="10">
        <v>0</v>
      </c>
      <c r="F23" s="10">
        <v>457439</v>
      </c>
      <c r="G23" s="10">
        <v>0</v>
      </c>
      <c r="H23" s="10">
        <v>0</v>
      </c>
      <c r="I23" s="10">
        <v>0</v>
      </c>
      <c r="J23" s="10">
        <v>457439</v>
      </c>
      <c r="K23" s="10">
        <v>137232</v>
      </c>
      <c r="L23" s="10">
        <v>320208</v>
      </c>
      <c r="M23" s="10">
        <v>5108199</v>
      </c>
      <c r="N23" s="10">
        <v>0</v>
      </c>
      <c r="O23" s="10">
        <v>0</v>
      </c>
      <c r="P23" s="10">
        <v>0</v>
      </c>
      <c r="Q23" s="11">
        <v>5428407</v>
      </c>
    </row>
    <row r="24" spans="2:17" ht="24.75" customHeight="1" x14ac:dyDescent="0.25">
      <c r="B24" s="9" t="s">
        <v>33</v>
      </c>
      <c r="C24" s="10">
        <v>14688</v>
      </c>
      <c r="D24" s="10">
        <v>0</v>
      </c>
      <c r="E24" s="10">
        <v>1966</v>
      </c>
      <c r="F24" s="10">
        <v>16655</v>
      </c>
      <c r="G24" s="10">
        <v>0</v>
      </c>
      <c r="H24" s="10">
        <v>5468</v>
      </c>
      <c r="I24" s="10">
        <v>17543</v>
      </c>
      <c r="J24" s="10">
        <v>-888</v>
      </c>
      <c r="K24" s="10">
        <v>0</v>
      </c>
      <c r="L24" s="10">
        <v>-888</v>
      </c>
      <c r="M24" s="10">
        <v>2234184</v>
      </c>
      <c r="N24" s="10">
        <v>0</v>
      </c>
      <c r="O24" s="10">
        <v>0</v>
      </c>
      <c r="P24" s="10">
        <v>0</v>
      </c>
      <c r="Q24" s="11">
        <v>2233296</v>
      </c>
    </row>
    <row r="25" spans="2:17" ht="24.75" customHeight="1" x14ac:dyDescent="0.25">
      <c r="B25" s="9" t="s">
        <v>34</v>
      </c>
      <c r="C25" s="10">
        <v>0</v>
      </c>
      <c r="D25" s="10">
        <v>15059</v>
      </c>
      <c r="E25" s="10">
        <v>-7748</v>
      </c>
      <c r="F25" s="10">
        <v>7311</v>
      </c>
      <c r="G25" s="10">
        <v>106854</v>
      </c>
      <c r="H25" s="10">
        <v>47767</v>
      </c>
      <c r="I25" s="10">
        <v>154621</v>
      </c>
      <c r="J25" s="10">
        <v>-147310</v>
      </c>
      <c r="K25" s="10">
        <v>0</v>
      </c>
      <c r="L25" s="10">
        <v>-147310</v>
      </c>
      <c r="M25" s="10">
        <v>-235251</v>
      </c>
      <c r="N25" s="10">
        <v>0</v>
      </c>
      <c r="O25" s="10">
        <v>0</v>
      </c>
      <c r="P25" s="10">
        <v>0</v>
      </c>
      <c r="Q25" s="11">
        <v>-382561</v>
      </c>
    </row>
    <row r="26" spans="2:17" ht="24.75" customHeight="1" x14ac:dyDescent="0.25">
      <c r="B26" s="9" t="s">
        <v>35</v>
      </c>
      <c r="C26" s="10">
        <v>0</v>
      </c>
      <c r="D26" s="10">
        <v>0</v>
      </c>
      <c r="E26" s="10">
        <v>0</v>
      </c>
      <c r="F26" s="10">
        <v>0</v>
      </c>
      <c r="G26" s="10">
        <v>156148</v>
      </c>
      <c r="H26" s="10">
        <v>0</v>
      </c>
      <c r="I26" s="10">
        <v>156148</v>
      </c>
      <c r="J26" s="10">
        <v>-156148</v>
      </c>
      <c r="K26" s="10">
        <v>0</v>
      </c>
      <c r="L26" s="10">
        <v>-156148</v>
      </c>
      <c r="M26" s="10">
        <v>719952</v>
      </c>
      <c r="N26" s="10">
        <v>0</v>
      </c>
      <c r="O26" s="10">
        <v>0</v>
      </c>
      <c r="P26" s="10">
        <v>0</v>
      </c>
      <c r="Q26" s="11">
        <v>563804</v>
      </c>
    </row>
    <row r="27" spans="2:17" ht="27" customHeight="1" x14ac:dyDescent="0.25">
      <c r="B27" s="9" t="s">
        <v>36</v>
      </c>
      <c r="C27" s="10">
        <v>168436</v>
      </c>
      <c r="D27" s="10">
        <v>131536</v>
      </c>
      <c r="E27" s="10">
        <v>474</v>
      </c>
      <c r="F27" s="10">
        <v>300446</v>
      </c>
      <c r="G27" s="10">
        <v>0</v>
      </c>
      <c r="H27" s="10">
        <v>398</v>
      </c>
      <c r="I27" s="10">
        <v>15070</v>
      </c>
      <c r="J27" s="10">
        <v>285376</v>
      </c>
      <c r="K27" s="10">
        <v>85613</v>
      </c>
      <c r="L27" s="10">
        <v>199763</v>
      </c>
      <c r="M27" s="10">
        <v>1265037</v>
      </c>
      <c r="N27" s="10">
        <v>0</v>
      </c>
      <c r="O27" s="10">
        <v>0</v>
      </c>
      <c r="P27" s="10">
        <v>175000</v>
      </c>
      <c r="Q27" s="11">
        <v>1289800</v>
      </c>
    </row>
    <row r="28" spans="2:17" ht="27" customHeight="1" x14ac:dyDescent="0.25">
      <c r="B28" s="9" t="s">
        <v>256</v>
      </c>
      <c r="C28" s="10">
        <v>0</v>
      </c>
      <c r="D28" s="10">
        <v>112242</v>
      </c>
      <c r="E28" s="10">
        <v>0</v>
      </c>
      <c r="F28" s="10">
        <v>112242</v>
      </c>
      <c r="G28" s="10">
        <v>66526</v>
      </c>
      <c r="H28" s="10">
        <v>0</v>
      </c>
      <c r="I28" s="10">
        <v>66526</v>
      </c>
      <c r="J28" s="10">
        <v>45716</v>
      </c>
      <c r="K28" s="10">
        <v>0</v>
      </c>
      <c r="L28" s="10">
        <v>45716</v>
      </c>
      <c r="M28" s="10">
        <v>-177826</v>
      </c>
      <c r="N28" s="10">
        <v>0</v>
      </c>
      <c r="O28" s="10">
        <v>0</v>
      </c>
      <c r="P28" s="10">
        <v>0</v>
      </c>
      <c r="Q28" s="11">
        <v>-132110</v>
      </c>
    </row>
    <row r="29" spans="2:17" ht="27" customHeight="1" x14ac:dyDescent="0.25">
      <c r="B29" s="9" t="s">
        <v>200</v>
      </c>
      <c r="C29" s="10">
        <v>0</v>
      </c>
      <c r="D29" s="10">
        <v>0</v>
      </c>
      <c r="E29" s="10">
        <v>0</v>
      </c>
      <c r="F29" s="10">
        <v>0</v>
      </c>
      <c r="G29" s="10">
        <v>4395</v>
      </c>
      <c r="H29" s="10">
        <v>0</v>
      </c>
      <c r="I29" s="10">
        <v>4395</v>
      </c>
      <c r="J29" s="10">
        <v>-4395</v>
      </c>
      <c r="K29" s="10">
        <v>0</v>
      </c>
      <c r="L29" s="10">
        <v>-4395</v>
      </c>
      <c r="M29" s="10">
        <v>545461</v>
      </c>
      <c r="N29" s="10">
        <v>0</v>
      </c>
      <c r="O29" s="10">
        <v>0</v>
      </c>
      <c r="P29" s="10">
        <v>0</v>
      </c>
      <c r="Q29" s="11">
        <v>541065</v>
      </c>
    </row>
    <row r="30" spans="2:17" ht="27" customHeight="1" x14ac:dyDescent="0.25">
      <c r="B30" s="9" t="s">
        <v>37</v>
      </c>
      <c r="C30" s="10">
        <v>0</v>
      </c>
      <c r="D30" s="10">
        <v>0</v>
      </c>
      <c r="E30" s="10">
        <v>1233</v>
      </c>
      <c r="F30" s="10">
        <v>1233</v>
      </c>
      <c r="G30" s="10">
        <v>135172</v>
      </c>
      <c r="H30" s="10">
        <v>45088</v>
      </c>
      <c r="I30" s="10">
        <v>182156</v>
      </c>
      <c r="J30" s="10">
        <v>-180923</v>
      </c>
      <c r="K30" s="10">
        <v>-9046</v>
      </c>
      <c r="L30" s="10">
        <v>-171877</v>
      </c>
      <c r="M30" s="10">
        <v>588633</v>
      </c>
      <c r="N30" s="10">
        <v>0</v>
      </c>
      <c r="O30" s="10">
        <v>0</v>
      </c>
      <c r="P30" s="10">
        <v>0</v>
      </c>
      <c r="Q30" s="11">
        <v>416756</v>
      </c>
    </row>
    <row r="31" spans="2:17" ht="24.75" customHeight="1" x14ac:dyDescent="0.25">
      <c r="B31" s="7" t="s">
        <v>141</v>
      </c>
      <c r="C31" s="10">
        <v>0</v>
      </c>
      <c r="D31" s="10">
        <v>0</v>
      </c>
      <c r="E31" s="10">
        <v>0</v>
      </c>
      <c r="F31" s="10">
        <v>0</v>
      </c>
      <c r="G31" s="10">
        <v>153979</v>
      </c>
      <c r="H31" s="10">
        <v>0</v>
      </c>
      <c r="I31" s="10">
        <v>153979</v>
      </c>
      <c r="J31" s="10">
        <v>-153979</v>
      </c>
      <c r="K31" s="10">
        <v>0</v>
      </c>
      <c r="L31" s="10">
        <v>-153979</v>
      </c>
      <c r="M31" s="10">
        <v>450127</v>
      </c>
      <c r="N31" s="10">
        <v>0</v>
      </c>
      <c r="O31" s="10">
        <v>0</v>
      </c>
      <c r="P31" s="10">
        <v>922</v>
      </c>
      <c r="Q31" s="11">
        <v>295225</v>
      </c>
    </row>
    <row r="32" spans="2:17" ht="24.75" customHeight="1" x14ac:dyDescent="0.25">
      <c r="B32" s="9" t="s">
        <v>156</v>
      </c>
      <c r="C32" s="10">
        <v>0</v>
      </c>
      <c r="D32" s="10">
        <v>26074</v>
      </c>
      <c r="E32" s="10">
        <v>0</v>
      </c>
      <c r="F32" s="10">
        <v>26074</v>
      </c>
      <c r="G32" s="10">
        <v>50113</v>
      </c>
      <c r="H32" s="10">
        <v>0</v>
      </c>
      <c r="I32" s="10">
        <v>50113</v>
      </c>
      <c r="J32" s="10">
        <v>-24039</v>
      </c>
      <c r="K32" s="10">
        <v>0</v>
      </c>
      <c r="L32" s="10">
        <v>-24039</v>
      </c>
      <c r="M32" s="10">
        <v>-5516</v>
      </c>
      <c r="N32" s="10">
        <v>0</v>
      </c>
      <c r="O32" s="10">
        <v>0</v>
      </c>
      <c r="P32" s="10">
        <v>0</v>
      </c>
      <c r="Q32" s="11">
        <v>-29555</v>
      </c>
    </row>
    <row r="33" spans="2:17" ht="24.75" customHeight="1" x14ac:dyDescent="0.25">
      <c r="B33" s="9" t="s">
        <v>142</v>
      </c>
      <c r="C33" s="10">
        <v>0</v>
      </c>
      <c r="D33" s="10">
        <v>0</v>
      </c>
      <c r="E33" s="10">
        <v>0</v>
      </c>
      <c r="F33" s="10">
        <v>0</v>
      </c>
      <c r="G33" s="10">
        <v>195012</v>
      </c>
      <c r="H33" s="10">
        <v>0</v>
      </c>
      <c r="I33" s="10">
        <v>195012</v>
      </c>
      <c r="J33" s="10">
        <v>-195012</v>
      </c>
      <c r="K33" s="10">
        <v>-56677</v>
      </c>
      <c r="L33" s="10">
        <v>-138335</v>
      </c>
      <c r="M33" s="10">
        <v>-2070236</v>
      </c>
      <c r="N33" s="10">
        <v>0</v>
      </c>
      <c r="O33" s="10">
        <v>0</v>
      </c>
      <c r="P33" s="10">
        <v>0</v>
      </c>
      <c r="Q33" s="11">
        <v>-2208571</v>
      </c>
    </row>
    <row r="34" spans="2:17" ht="24.75" customHeight="1" x14ac:dyDescent="0.25">
      <c r="B34" s="9" t="s">
        <v>143</v>
      </c>
      <c r="C34" s="10">
        <v>3920</v>
      </c>
      <c r="D34" s="10">
        <v>0</v>
      </c>
      <c r="E34" s="10">
        <v>0</v>
      </c>
      <c r="F34" s="10">
        <v>3920</v>
      </c>
      <c r="G34" s="10">
        <v>0</v>
      </c>
      <c r="H34" s="10">
        <v>0</v>
      </c>
      <c r="I34" s="10">
        <v>0</v>
      </c>
      <c r="J34" s="10">
        <v>3920</v>
      </c>
      <c r="K34" s="10">
        <v>1176</v>
      </c>
      <c r="L34" s="10">
        <v>2744</v>
      </c>
      <c r="M34" s="10">
        <v>263429</v>
      </c>
      <c r="N34" s="10">
        <v>0</v>
      </c>
      <c r="O34" s="10">
        <v>0</v>
      </c>
      <c r="P34" s="10">
        <v>0</v>
      </c>
      <c r="Q34" s="11">
        <v>266174</v>
      </c>
    </row>
    <row r="35" spans="2:17" ht="24.75" customHeight="1" x14ac:dyDescent="0.25">
      <c r="B35" s="9" t="s">
        <v>157</v>
      </c>
      <c r="C35" s="10">
        <v>1281</v>
      </c>
      <c r="D35" s="10">
        <v>0</v>
      </c>
      <c r="E35" s="10">
        <v>0</v>
      </c>
      <c r="F35" s="10">
        <v>1281</v>
      </c>
      <c r="G35" s="10">
        <v>0</v>
      </c>
      <c r="H35" s="10">
        <v>0</v>
      </c>
      <c r="I35" s="10">
        <v>0</v>
      </c>
      <c r="J35" s="10">
        <v>1281</v>
      </c>
      <c r="K35" s="10">
        <v>0</v>
      </c>
      <c r="L35" s="10">
        <v>1281</v>
      </c>
      <c r="M35" s="10">
        <v>-89247</v>
      </c>
      <c r="N35" s="10">
        <v>0</v>
      </c>
      <c r="O35" s="10">
        <v>0</v>
      </c>
      <c r="P35" s="10">
        <v>0</v>
      </c>
      <c r="Q35" s="11">
        <v>-87967</v>
      </c>
    </row>
    <row r="36" spans="2:17" ht="24.75" customHeight="1" x14ac:dyDescent="0.25">
      <c r="B36" s="9" t="s">
        <v>38</v>
      </c>
      <c r="C36" s="10">
        <v>0</v>
      </c>
      <c r="D36" s="10">
        <v>15343</v>
      </c>
      <c r="E36" s="10">
        <v>8015</v>
      </c>
      <c r="F36" s="10">
        <v>23359</v>
      </c>
      <c r="G36" s="10">
        <v>32739</v>
      </c>
      <c r="H36" s="10">
        <v>0</v>
      </c>
      <c r="I36" s="10">
        <v>32739</v>
      </c>
      <c r="J36" s="10">
        <v>-9381</v>
      </c>
      <c r="K36" s="10">
        <v>-2814</v>
      </c>
      <c r="L36" s="10">
        <v>-6567</v>
      </c>
      <c r="M36" s="10">
        <v>-203614</v>
      </c>
      <c r="N36" s="10">
        <v>0</v>
      </c>
      <c r="O36" s="10">
        <v>0</v>
      </c>
      <c r="P36" s="10">
        <v>0</v>
      </c>
      <c r="Q36" s="11">
        <v>-210181</v>
      </c>
    </row>
    <row r="37" spans="2:17" ht="24.75" customHeight="1" x14ac:dyDescent="0.25">
      <c r="B37" s="9" t="s">
        <v>39</v>
      </c>
      <c r="C37" s="10">
        <v>0</v>
      </c>
      <c r="D37" s="10">
        <v>103938</v>
      </c>
      <c r="E37" s="10">
        <v>-5687</v>
      </c>
      <c r="F37" s="10">
        <v>98251</v>
      </c>
      <c r="G37" s="10">
        <v>15590</v>
      </c>
      <c r="H37" s="10">
        <v>2314</v>
      </c>
      <c r="I37" s="10">
        <v>24304</v>
      </c>
      <c r="J37" s="10">
        <v>73946</v>
      </c>
      <c r="K37" s="10">
        <v>14654</v>
      </c>
      <c r="L37" s="10">
        <v>59292</v>
      </c>
      <c r="M37" s="10">
        <v>718609</v>
      </c>
      <c r="N37" s="10">
        <v>0</v>
      </c>
      <c r="O37" s="10">
        <v>0</v>
      </c>
      <c r="P37" s="10">
        <v>0</v>
      </c>
      <c r="Q37" s="11">
        <v>777901</v>
      </c>
    </row>
    <row r="38" spans="2:17" ht="24.75" customHeight="1" x14ac:dyDescent="0.25">
      <c r="B38" s="9" t="s">
        <v>40</v>
      </c>
      <c r="C38" s="10">
        <v>17856</v>
      </c>
      <c r="D38" s="10">
        <v>0</v>
      </c>
      <c r="E38" s="10">
        <v>0</v>
      </c>
      <c r="F38" s="10">
        <v>17856</v>
      </c>
      <c r="G38" s="10">
        <v>0</v>
      </c>
      <c r="H38" s="10">
        <v>0</v>
      </c>
      <c r="I38" s="10">
        <v>0</v>
      </c>
      <c r="J38" s="10">
        <v>17856</v>
      </c>
      <c r="K38" s="10">
        <v>5357</v>
      </c>
      <c r="L38" s="10">
        <v>12499</v>
      </c>
      <c r="M38" s="10">
        <v>949140</v>
      </c>
      <c r="N38" s="10">
        <v>0</v>
      </c>
      <c r="O38" s="10">
        <v>0</v>
      </c>
      <c r="P38" s="10">
        <v>0</v>
      </c>
      <c r="Q38" s="11">
        <v>961639</v>
      </c>
    </row>
    <row r="39" spans="2:17" ht="24.75" customHeight="1" x14ac:dyDescent="0.25">
      <c r="B39" s="9" t="s">
        <v>41</v>
      </c>
      <c r="C39" s="10">
        <v>27126</v>
      </c>
      <c r="D39" s="10">
        <v>13105</v>
      </c>
      <c r="E39" s="10">
        <v>0</v>
      </c>
      <c r="F39" s="10">
        <v>40231</v>
      </c>
      <c r="G39" s="10">
        <v>0</v>
      </c>
      <c r="H39" s="10">
        <v>609</v>
      </c>
      <c r="I39" s="10">
        <v>7524</v>
      </c>
      <c r="J39" s="10">
        <v>32707</v>
      </c>
      <c r="K39" s="10">
        <v>0</v>
      </c>
      <c r="L39" s="10">
        <v>32707</v>
      </c>
      <c r="M39" s="10">
        <v>218015</v>
      </c>
      <c r="N39" s="10">
        <v>0</v>
      </c>
      <c r="O39" s="10">
        <v>0</v>
      </c>
      <c r="P39" s="10">
        <v>0</v>
      </c>
      <c r="Q39" s="11">
        <v>250722</v>
      </c>
    </row>
    <row r="40" spans="2:17" ht="24.75" customHeight="1" x14ac:dyDescent="0.25">
      <c r="B40" s="9" t="s">
        <v>42</v>
      </c>
      <c r="C40" s="10">
        <v>13766</v>
      </c>
      <c r="D40" s="10">
        <v>4842</v>
      </c>
      <c r="E40" s="10">
        <v>0</v>
      </c>
      <c r="F40" s="10">
        <v>18609</v>
      </c>
      <c r="G40" s="10">
        <v>0</v>
      </c>
      <c r="H40" s="10">
        <v>48161</v>
      </c>
      <c r="I40" s="10">
        <v>48161</v>
      </c>
      <c r="J40" s="10">
        <v>-29552</v>
      </c>
      <c r="K40" s="10">
        <v>0</v>
      </c>
      <c r="L40" s="10">
        <v>-29552</v>
      </c>
      <c r="M40" s="10">
        <v>1080557</v>
      </c>
      <c r="N40" s="10">
        <v>0</v>
      </c>
      <c r="O40" s="10">
        <v>0</v>
      </c>
      <c r="P40" s="10">
        <v>0</v>
      </c>
      <c r="Q40" s="11">
        <v>1051005</v>
      </c>
    </row>
    <row r="41" spans="2:17" ht="24.75" customHeight="1" x14ac:dyDescent="0.25">
      <c r="B41" s="9" t="s">
        <v>43</v>
      </c>
      <c r="C41" s="10">
        <v>20228</v>
      </c>
      <c r="D41" s="10">
        <v>562836</v>
      </c>
      <c r="E41" s="10">
        <v>0</v>
      </c>
      <c r="F41" s="10">
        <v>583064</v>
      </c>
      <c r="G41" s="10">
        <v>0</v>
      </c>
      <c r="H41" s="10">
        <v>0</v>
      </c>
      <c r="I41" s="10">
        <v>0</v>
      </c>
      <c r="J41" s="10">
        <v>583064</v>
      </c>
      <c r="K41" s="10">
        <v>174919</v>
      </c>
      <c r="L41" s="10">
        <v>408145</v>
      </c>
      <c r="M41" s="10">
        <v>5143356</v>
      </c>
      <c r="N41" s="10">
        <v>0</v>
      </c>
      <c r="O41" s="10">
        <v>0</v>
      </c>
      <c r="P41" s="10">
        <v>0</v>
      </c>
      <c r="Q41" s="11">
        <v>5551501</v>
      </c>
    </row>
    <row r="42" spans="2:17" ht="24.75" customHeight="1" x14ac:dyDescent="0.25">
      <c r="B42" s="9" t="s">
        <v>44</v>
      </c>
      <c r="C42" s="10">
        <v>0</v>
      </c>
      <c r="D42" s="10">
        <v>0</v>
      </c>
      <c r="E42" s="10">
        <v>0</v>
      </c>
      <c r="F42" s="10">
        <v>0</v>
      </c>
      <c r="G42" s="10">
        <v>143856</v>
      </c>
      <c r="H42" s="10">
        <v>0</v>
      </c>
      <c r="I42" s="10">
        <v>143856</v>
      </c>
      <c r="J42" s="10">
        <v>-143856</v>
      </c>
      <c r="K42" s="10">
        <v>0</v>
      </c>
      <c r="L42" s="10">
        <v>-143856</v>
      </c>
      <c r="M42" s="10">
        <v>164740</v>
      </c>
      <c r="N42" s="10">
        <v>0</v>
      </c>
      <c r="O42" s="10">
        <v>0</v>
      </c>
      <c r="P42" s="10">
        <v>0</v>
      </c>
      <c r="Q42" s="11">
        <v>20884</v>
      </c>
    </row>
    <row r="43" spans="2:17" customFormat="1" ht="24.75" customHeight="1" x14ac:dyDescent="0.3">
      <c r="B43" s="44" t="s">
        <v>45</v>
      </c>
      <c r="C43" s="45">
        <f t="shared" ref="C43:P43" si="0">SUM(C6:C42)</f>
        <v>2880823</v>
      </c>
      <c r="D43" s="45">
        <f t="shared" si="0"/>
        <v>2940009</v>
      </c>
      <c r="E43" s="45">
        <f t="shared" si="0"/>
        <v>38600</v>
      </c>
      <c r="F43" s="45">
        <f t="shared" si="0"/>
        <v>5859436</v>
      </c>
      <c r="G43" s="45">
        <f t="shared" si="0"/>
        <v>1474455</v>
      </c>
      <c r="H43" s="45">
        <f t="shared" si="0"/>
        <v>291555</v>
      </c>
      <c r="I43" s="45">
        <f t="shared" si="0"/>
        <v>2005822</v>
      </c>
      <c r="J43" s="45">
        <f t="shared" si="0"/>
        <v>3853612</v>
      </c>
      <c r="K43" s="45">
        <f t="shared" si="0"/>
        <v>1290655</v>
      </c>
      <c r="L43" s="45">
        <f t="shared" si="0"/>
        <v>2562959</v>
      </c>
      <c r="M43" s="45">
        <f t="shared" si="0"/>
        <v>35069336</v>
      </c>
      <c r="N43" s="45">
        <f t="shared" si="0"/>
        <v>34359</v>
      </c>
      <c r="O43" s="45">
        <f t="shared" si="0"/>
        <v>24940</v>
      </c>
      <c r="P43" s="45">
        <f t="shared" si="0"/>
        <v>1603922</v>
      </c>
      <c r="Q43" s="45">
        <f>SUM(Q6:Q42)</f>
        <v>35969072</v>
      </c>
    </row>
    <row r="44" spans="2:17" customFormat="1" ht="24.75" customHeight="1" x14ac:dyDescent="0.3">
      <c r="B44" s="245" t="s">
        <v>46</v>
      </c>
      <c r="C44" s="246"/>
      <c r="D44" s="246"/>
      <c r="E44" s="246"/>
      <c r="F44" s="246"/>
      <c r="G44" s="246"/>
      <c r="H44" s="246"/>
      <c r="I44" s="246"/>
      <c r="J44" s="246"/>
      <c r="K44" s="246"/>
      <c r="L44" s="246"/>
      <c r="M44" s="246"/>
      <c r="N44" s="246"/>
      <c r="O44" s="246"/>
      <c r="P44" s="246"/>
      <c r="Q44" s="247"/>
    </row>
    <row r="45" spans="2:17" ht="24.75" customHeight="1" x14ac:dyDescent="0.25">
      <c r="B45" s="9" t="s">
        <v>47</v>
      </c>
      <c r="C45" s="10">
        <v>67336</v>
      </c>
      <c r="D45" s="10">
        <v>0</v>
      </c>
      <c r="E45" s="10">
        <v>0</v>
      </c>
      <c r="F45" s="10">
        <v>67336</v>
      </c>
      <c r="G45" s="10">
        <v>0</v>
      </c>
      <c r="H45" s="10">
        <v>0</v>
      </c>
      <c r="I45" s="10">
        <v>0</v>
      </c>
      <c r="J45" s="10">
        <v>67336</v>
      </c>
      <c r="K45" s="10">
        <v>20201</v>
      </c>
      <c r="L45" s="10">
        <v>47135</v>
      </c>
      <c r="M45" s="10">
        <v>346008</v>
      </c>
      <c r="N45" s="10">
        <v>0</v>
      </c>
      <c r="O45" s="10">
        <v>0</v>
      </c>
      <c r="P45" s="10">
        <v>0</v>
      </c>
      <c r="Q45" s="11">
        <v>393143</v>
      </c>
    </row>
    <row r="46" spans="2:17" ht="24.75" customHeight="1" x14ac:dyDescent="0.25">
      <c r="B46" s="9" t="s">
        <v>65</v>
      </c>
      <c r="C46" s="10">
        <v>0</v>
      </c>
      <c r="D46" s="10">
        <v>242918</v>
      </c>
      <c r="E46" s="10">
        <v>116</v>
      </c>
      <c r="F46" s="10">
        <v>243034</v>
      </c>
      <c r="G46" s="10">
        <v>60368</v>
      </c>
      <c r="H46" s="10">
        <v>5739</v>
      </c>
      <c r="I46" s="10">
        <v>105449</v>
      </c>
      <c r="J46" s="10">
        <v>137585</v>
      </c>
      <c r="K46" s="10">
        <v>41276</v>
      </c>
      <c r="L46" s="10">
        <v>96310</v>
      </c>
      <c r="M46" s="10">
        <v>2251662</v>
      </c>
      <c r="N46" s="10">
        <v>-193318</v>
      </c>
      <c r="O46" s="10">
        <v>0</v>
      </c>
      <c r="P46" s="10">
        <v>100000</v>
      </c>
      <c r="Q46" s="11">
        <v>2441289</v>
      </c>
    </row>
    <row r="47" spans="2:17" ht="24.75" customHeight="1" x14ac:dyDescent="0.25">
      <c r="B47" s="9" t="s">
        <v>258</v>
      </c>
      <c r="C47" s="10">
        <v>56450</v>
      </c>
      <c r="D47" s="10">
        <v>0</v>
      </c>
      <c r="E47" s="10">
        <v>0</v>
      </c>
      <c r="F47" s="10">
        <v>56450</v>
      </c>
      <c r="G47" s="10">
        <v>0</v>
      </c>
      <c r="H47" s="10">
        <v>0</v>
      </c>
      <c r="I47" s="10">
        <v>0</v>
      </c>
      <c r="J47" s="10">
        <v>56450</v>
      </c>
      <c r="K47" s="10">
        <v>15409</v>
      </c>
      <c r="L47" s="10">
        <v>41040</v>
      </c>
      <c r="M47" s="10">
        <v>52705</v>
      </c>
      <c r="N47" s="10">
        <v>0</v>
      </c>
      <c r="O47" s="10">
        <v>0</v>
      </c>
      <c r="P47" s="10">
        <v>0</v>
      </c>
      <c r="Q47" s="11">
        <v>93745</v>
      </c>
    </row>
    <row r="48" spans="2:17" ht="24.75" customHeight="1" x14ac:dyDescent="0.25">
      <c r="B48" s="9" t="s">
        <v>48</v>
      </c>
      <c r="C48" s="10">
        <v>843088</v>
      </c>
      <c r="D48" s="10">
        <v>0</v>
      </c>
      <c r="E48" s="10">
        <v>30185</v>
      </c>
      <c r="F48" s="10">
        <v>873274</v>
      </c>
      <c r="G48" s="10">
        <v>0</v>
      </c>
      <c r="H48" s="10">
        <v>0</v>
      </c>
      <c r="I48" s="10">
        <v>0</v>
      </c>
      <c r="J48" s="10">
        <v>873274</v>
      </c>
      <c r="K48" s="10">
        <v>192153</v>
      </c>
      <c r="L48" s="10">
        <v>681121</v>
      </c>
      <c r="M48" s="10">
        <v>22165652</v>
      </c>
      <c r="N48" s="10">
        <v>0</v>
      </c>
      <c r="O48" s="10">
        <v>0</v>
      </c>
      <c r="P48" s="10">
        <v>0</v>
      </c>
      <c r="Q48" s="11">
        <v>22846773</v>
      </c>
    </row>
    <row r="49" spans="2:17" ht="24.75" customHeight="1" x14ac:dyDescent="0.25">
      <c r="B49" s="9" t="s">
        <v>259</v>
      </c>
      <c r="C49" s="10">
        <v>3272</v>
      </c>
      <c r="D49" s="10">
        <v>0</v>
      </c>
      <c r="E49" s="10">
        <v>0</v>
      </c>
      <c r="F49" s="10">
        <v>3272</v>
      </c>
      <c r="G49" s="10">
        <v>0</v>
      </c>
      <c r="H49" s="10">
        <v>4357</v>
      </c>
      <c r="I49" s="10">
        <v>4357</v>
      </c>
      <c r="J49" s="10">
        <v>-1085</v>
      </c>
      <c r="K49" s="10">
        <v>2394</v>
      </c>
      <c r="L49" s="10">
        <v>-3479</v>
      </c>
      <c r="M49" s="10">
        <v>-18617</v>
      </c>
      <c r="N49" s="10">
        <v>0</v>
      </c>
      <c r="O49" s="10">
        <v>0</v>
      </c>
      <c r="P49" s="10">
        <v>0</v>
      </c>
      <c r="Q49" s="11">
        <v>-22096</v>
      </c>
    </row>
    <row r="50" spans="2:17" customFormat="1" ht="24.75" customHeight="1" x14ac:dyDescent="0.3">
      <c r="B50" s="44" t="s">
        <v>45</v>
      </c>
      <c r="C50" s="45">
        <f>SUM(C45:C49)</f>
        <v>970146</v>
      </c>
      <c r="D50" s="45">
        <f t="shared" ref="D50:Q50" si="1">SUM(D45:D49)</f>
        <v>242918</v>
      </c>
      <c r="E50" s="45">
        <f t="shared" si="1"/>
        <v>30301</v>
      </c>
      <c r="F50" s="45">
        <f t="shared" si="1"/>
        <v>1243366</v>
      </c>
      <c r="G50" s="45">
        <f t="shared" si="1"/>
        <v>60368</v>
      </c>
      <c r="H50" s="45">
        <f t="shared" si="1"/>
        <v>10096</v>
      </c>
      <c r="I50" s="45">
        <f t="shared" si="1"/>
        <v>109806</v>
      </c>
      <c r="J50" s="45">
        <f t="shared" si="1"/>
        <v>1133560</v>
      </c>
      <c r="K50" s="45">
        <f t="shared" si="1"/>
        <v>271433</v>
      </c>
      <c r="L50" s="45">
        <f t="shared" si="1"/>
        <v>862127</v>
      </c>
      <c r="M50" s="45">
        <f t="shared" si="1"/>
        <v>24797410</v>
      </c>
      <c r="N50" s="45">
        <f t="shared" si="1"/>
        <v>-193318</v>
      </c>
      <c r="O50" s="45">
        <f t="shared" si="1"/>
        <v>0</v>
      </c>
      <c r="P50" s="45">
        <f t="shared" si="1"/>
        <v>100000</v>
      </c>
      <c r="Q50" s="45">
        <f t="shared" si="1"/>
        <v>25752854</v>
      </c>
    </row>
    <row r="51" spans="2:17" customFormat="1" ht="24.75" customHeight="1" x14ac:dyDescent="0.3">
      <c r="B51" s="44" t="s">
        <v>49</v>
      </c>
      <c r="C51" s="46">
        <f>C43+C50</f>
        <v>3850969</v>
      </c>
      <c r="D51" s="46">
        <f t="shared" ref="D51:Q51" si="2">D43+D50</f>
        <v>3182927</v>
      </c>
      <c r="E51" s="46">
        <f t="shared" si="2"/>
        <v>68901</v>
      </c>
      <c r="F51" s="46">
        <f t="shared" si="2"/>
        <v>7102802</v>
      </c>
      <c r="G51" s="46">
        <f t="shared" si="2"/>
        <v>1534823</v>
      </c>
      <c r="H51" s="46">
        <f t="shared" si="2"/>
        <v>301651</v>
      </c>
      <c r="I51" s="46">
        <f t="shared" si="2"/>
        <v>2115628</v>
      </c>
      <c r="J51" s="46">
        <f t="shared" si="2"/>
        <v>4987172</v>
      </c>
      <c r="K51" s="46">
        <f t="shared" si="2"/>
        <v>1562088</v>
      </c>
      <c r="L51" s="46">
        <f t="shared" si="2"/>
        <v>3425086</v>
      </c>
      <c r="M51" s="46">
        <f t="shared" si="2"/>
        <v>59866746</v>
      </c>
      <c r="N51" s="46">
        <f t="shared" si="2"/>
        <v>-158959</v>
      </c>
      <c r="O51" s="46">
        <f t="shared" si="2"/>
        <v>24940</v>
      </c>
      <c r="P51" s="46">
        <f t="shared" si="2"/>
        <v>1703922</v>
      </c>
      <c r="Q51" s="46">
        <f t="shared" si="2"/>
        <v>61721926</v>
      </c>
    </row>
    <row r="52" spans="2:17" ht="19.5" customHeight="1" x14ac:dyDescent="0.3">
      <c r="B52" s="248" t="s">
        <v>50</v>
      </c>
      <c r="C52" s="249"/>
      <c r="D52" s="249"/>
      <c r="E52" s="249"/>
      <c r="F52" s="249"/>
      <c r="G52" s="249"/>
      <c r="H52" s="249"/>
      <c r="I52" s="249"/>
      <c r="J52" s="249"/>
      <c r="K52" s="249"/>
      <c r="L52" s="249"/>
      <c r="M52" s="249"/>
      <c r="N52" s="249"/>
      <c r="O52" s="249"/>
      <c r="P52" s="249"/>
      <c r="Q52" s="250"/>
    </row>
  </sheetData>
  <sheetProtection algorithmName="SHA-512" hashValue="p3cIldRRkFEEtp3DSd8IZTSFF62tcvVQG4SlEsQRlvZz8zIdTfbnnV1pHhDlt4SVnjagRqjFcQJblDIH+CtuAw==" saltValue="5h1lhNTA/DPKWQqjslurag==" spinCount="100000" sheet="1" objects="1" scenarios="1"/>
  <sortState ref="B6:Q41">
    <sortCondition ref="B6:B41"/>
  </sortState>
  <mergeCells count="4">
    <mergeCell ref="B3:Q3"/>
    <mergeCell ref="B44:Q44"/>
    <mergeCell ref="B52:Q52"/>
    <mergeCell ref="B5:Q5"/>
  </mergeCells>
  <pageMargins left="0.7" right="0.7" top="0.75" bottom="0.75" header="0.3" footer="0.3"/>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B1:S42"/>
  <sheetViews>
    <sheetView showGridLines="0" topLeftCell="E1" zoomScale="80" zoomScaleNormal="80" workbookViewId="0">
      <selection activeCell="B3" sqref="B3:Q39"/>
    </sheetView>
  </sheetViews>
  <sheetFormatPr defaultColWidth="13.6640625" defaultRowHeight="13.8" x14ac:dyDescent="0.25"/>
  <cols>
    <col min="1" max="1" width="15.33203125" style="4" customWidth="1"/>
    <col min="2" max="2" width="46.6640625" style="4" customWidth="1"/>
    <col min="3" max="3" width="24" style="4" customWidth="1"/>
    <col min="4" max="9" width="19.33203125" style="4" customWidth="1"/>
    <col min="10" max="12" width="17.5546875" style="4" customWidth="1"/>
    <col min="13" max="13" width="19.33203125" style="4" customWidth="1"/>
    <col min="14" max="14" width="17.5546875" style="4" customWidth="1"/>
    <col min="15" max="15" width="18.6640625" style="4" customWidth="1"/>
    <col min="16" max="16" width="17.5546875" style="4" customWidth="1"/>
    <col min="17" max="17" width="22.33203125" style="4" customWidth="1"/>
    <col min="18" max="16384" width="13.6640625" style="4"/>
  </cols>
  <sheetData>
    <row r="1" spans="2:17" ht="22.5" customHeight="1" x14ac:dyDescent="0.25"/>
    <row r="2" spans="2:17" ht="7.5" customHeight="1" x14ac:dyDescent="0.25"/>
    <row r="3" spans="2:17" s="47" customFormat="1" ht="23.25" customHeight="1" x14ac:dyDescent="0.25">
      <c r="B3" s="257" t="s">
        <v>292</v>
      </c>
      <c r="C3" s="257"/>
      <c r="D3" s="257"/>
      <c r="E3" s="257"/>
      <c r="F3" s="257"/>
      <c r="G3" s="257"/>
      <c r="H3" s="257"/>
      <c r="I3" s="257"/>
      <c r="J3" s="257"/>
      <c r="K3" s="257"/>
      <c r="L3" s="257"/>
      <c r="M3" s="257"/>
      <c r="N3" s="257"/>
      <c r="O3" s="257"/>
      <c r="P3" s="257"/>
      <c r="Q3" s="257"/>
    </row>
    <row r="4" spans="2:17" s="47" customFormat="1" ht="29.25" customHeight="1" x14ac:dyDescent="0.25">
      <c r="B4" s="48" t="s">
        <v>0</v>
      </c>
      <c r="C4" s="49" t="s">
        <v>1</v>
      </c>
      <c r="D4" s="49" t="s">
        <v>2</v>
      </c>
      <c r="E4" s="49" t="s">
        <v>3</v>
      </c>
      <c r="F4" s="49" t="s">
        <v>4</v>
      </c>
      <c r="G4" s="50" t="s">
        <v>5</v>
      </c>
      <c r="H4" s="50" t="s">
        <v>6</v>
      </c>
      <c r="I4" s="50" t="s">
        <v>7</v>
      </c>
      <c r="J4" s="50" t="s">
        <v>8</v>
      </c>
      <c r="K4" s="51" t="s">
        <v>9</v>
      </c>
      <c r="L4" s="51" t="s">
        <v>10</v>
      </c>
      <c r="M4" s="51" t="s">
        <v>11</v>
      </c>
      <c r="N4" s="51" t="s">
        <v>12</v>
      </c>
      <c r="O4" s="51" t="s">
        <v>13</v>
      </c>
      <c r="P4" s="51" t="s">
        <v>14</v>
      </c>
      <c r="Q4" s="51" t="s">
        <v>15</v>
      </c>
    </row>
    <row r="5" spans="2:17" s="47" customFormat="1" ht="21.75" customHeight="1" x14ac:dyDescent="0.25">
      <c r="B5" s="254" t="s">
        <v>16</v>
      </c>
      <c r="C5" s="255"/>
      <c r="D5" s="255"/>
      <c r="E5" s="255"/>
      <c r="F5" s="255"/>
      <c r="G5" s="255"/>
      <c r="H5" s="255"/>
      <c r="I5" s="255"/>
      <c r="J5" s="255"/>
      <c r="K5" s="255"/>
      <c r="L5" s="255"/>
      <c r="M5" s="255"/>
      <c r="N5" s="255"/>
      <c r="O5" s="255"/>
      <c r="P5" s="255"/>
      <c r="Q5" s="256"/>
    </row>
    <row r="6" spans="2:17" ht="21.75" customHeight="1" x14ac:dyDescent="0.25">
      <c r="B6" s="9" t="s">
        <v>51</v>
      </c>
      <c r="C6" s="10">
        <v>28081</v>
      </c>
      <c r="D6" s="10">
        <v>43267</v>
      </c>
      <c r="E6" s="10">
        <v>0</v>
      </c>
      <c r="F6" s="10">
        <v>71348</v>
      </c>
      <c r="G6" s="10">
        <v>0</v>
      </c>
      <c r="H6" s="10">
        <v>723</v>
      </c>
      <c r="I6" s="10">
        <v>5935</v>
      </c>
      <c r="J6" s="10">
        <v>65413</v>
      </c>
      <c r="K6" s="10">
        <v>0</v>
      </c>
      <c r="L6" s="10">
        <v>65413</v>
      </c>
      <c r="M6" s="10">
        <v>-194646</v>
      </c>
      <c r="N6" s="10">
        <v>0</v>
      </c>
      <c r="O6" s="10">
        <v>0</v>
      </c>
      <c r="P6" s="10">
        <v>0</v>
      </c>
      <c r="Q6" s="11">
        <v>-129234</v>
      </c>
    </row>
    <row r="7" spans="2:17" ht="21.75" customHeight="1" x14ac:dyDescent="0.25">
      <c r="B7" s="9" t="s">
        <v>144</v>
      </c>
      <c r="C7" s="10">
        <v>0</v>
      </c>
      <c r="D7" s="10">
        <v>46209</v>
      </c>
      <c r="E7" s="10">
        <v>0</v>
      </c>
      <c r="F7" s="10">
        <v>46209</v>
      </c>
      <c r="G7" s="10">
        <v>0</v>
      </c>
      <c r="H7" s="10">
        <v>0</v>
      </c>
      <c r="I7" s="10">
        <v>0</v>
      </c>
      <c r="J7" s="10">
        <v>46209</v>
      </c>
      <c r="K7" s="10">
        <v>0</v>
      </c>
      <c r="L7" s="10">
        <v>46209</v>
      </c>
      <c r="M7" s="10">
        <v>0</v>
      </c>
      <c r="N7" s="10">
        <v>0</v>
      </c>
      <c r="O7" s="10">
        <v>0</v>
      </c>
      <c r="P7" s="10">
        <v>0</v>
      </c>
      <c r="Q7" s="11">
        <v>46209</v>
      </c>
    </row>
    <row r="8" spans="2:17" ht="21.75" customHeight="1" x14ac:dyDescent="0.25">
      <c r="B8" s="9" t="s">
        <v>153</v>
      </c>
      <c r="C8" s="10">
        <v>0</v>
      </c>
      <c r="D8" s="10">
        <v>0</v>
      </c>
      <c r="E8" s="10">
        <v>2949499</v>
      </c>
      <c r="F8" s="10">
        <v>2949499</v>
      </c>
      <c r="G8" s="10">
        <v>0</v>
      </c>
      <c r="H8" s="10">
        <v>0</v>
      </c>
      <c r="I8" s="10">
        <v>0</v>
      </c>
      <c r="J8" s="10">
        <v>2949499</v>
      </c>
      <c r="K8" s="10">
        <v>884850</v>
      </c>
      <c r="L8" s="10">
        <v>2064649</v>
      </c>
      <c r="M8" s="10">
        <v>0</v>
      </c>
      <c r="N8" s="10">
        <v>0</v>
      </c>
      <c r="O8" s="10">
        <v>0</v>
      </c>
      <c r="P8" s="10">
        <v>0</v>
      </c>
      <c r="Q8" s="11">
        <v>2064649</v>
      </c>
    </row>
    <row r="9" spans="2:17" ht="21.75" customHeight="1" x14ac:dyDescent="0.25">
      <c r="B9" s="9" t="s">
        <v>52</v>
      </c>
      <c r="C9" s="10">
        <v>0</v>
      </c>
      <c r="D9" s="10">
        <v>0</v>
      </c>
      <c r="E9" s="10">
        <v>-5054</v>
      </c>
      <c r="F9" s="10">
        <v>-5054</v>
      </c>
      <c r="G9" s="10">
        <v>0</v>
      </c>
      <c r="H9" s="10">
        <v>0</v>
      </c>
      <c r="I9" s="10">
        <v>0</v>
      </c>
      <c r="J9" s="10">
        <v>-5054</v>
      </c>
      <c r="K9" s="10">
        <v>0</v>
      </c>
      <c r="L9" s="10">
        <v>-5054</v>
      </c>
      <c r="M9" s="10">
        <v>18442</v>
      </c>
      <c r="N9" s="10">
        <v>0</v>
      </c>
      <c r="O9" s="10">
        <v>0</v>
      </c>
      <c r="P9" s="10">
        <v>0</v>
      </c>
      <c r="Q9" s="11">
        <v>13388</v>
      </c>
    </row>
    <row r="10" spans="2:17" ht="21.75" customHeight="1" x14ac:dyDescent="0.25">
      <c r="B10" s="9" t="s">
        <v>53</v>
      </c>
      <c r="C10" s="10">
        <v>57500</v>
      </c>
      <c r="D10" s="10">
        <v>0</v>
      </c>
      <c r="E10" s="10">
        <v>0</v>
      </c>
      <c r="F10" s="10">
        <v>57500</v>
      </c>
      <c r="G10" s="10">
        <v>0</v>
      </c>
      <c r="H10" s="10">
        <v>0</v>
      </c>
      <c r="I10" s="10">
        <v>0</v>
      </c>
      <c r="J10" s="10">
        <v>57500</v>
      </c>
      <c r="K10" s="10">
        <v>17500</v>
      </c>
      <c r="L10" s="10">
        <v>40000</v>
      </c>
      <c r="M10" s="10">
        <v>0</v>
      </c>
      <c r="N10" s="10">
        <v>0</v>
      </c>
      <c r="O10" s="10">
        <v>0</v>
      </c>
      <c r="P10" s="10">
        <v>0</v>
      </c>
      <c r="Q10" s="11">
        <v>40000</v>
      </c>
    </row>
    <row r="11" spans="2:17" ht="21.75" customHeight="1" x14ac:dyDescent="0.25">
      <c r="B11" s="9" t="s">
        <v>22</v>
      </c>
      <c r="C11" s="10">
        <v>15327</v>
      </c>
      <c r="D11" s="10">
        <v>0</v>
      </c>
      <c r="E11" s="10">
        <v>0</v>
      </c>
      <c r="F11" s="10">
        <v>15327</v>
      </c>
      <c r="G11" s="10">
        <v>0</v>
      </c>
      <c r="H11" s="10">
        <v>0</v>
      </c>
      <c r="I11" s="10">
        <v>0</v>
      </c>
      <c r="J11" s="10">
        <v>15327</v>
      </c>
      <c r="K11" s="10">
        <v>0</v>
      </c>
      <c r="L11" s="10">
        <v>15327</v>
      </c>
      <c r="M11" s="10">
        <v>103460</v>
      </c>
      <c r="N11" s="10">
        <v>0</v>
      </c>
      <c r="O11" s="10">
        <v>0</v>
      </c>
      <c r="P11" s="10">
        <v>0</v>
      </c>
      <c r="Q11" s="11">
        <v>118787</v>
      </c>
    </row>
    <row r="12" spans="2:17" ht="21.75" customHeight="1" x14ac:dyDescent="0.25">
      <c r="B12" s="9" t="s">
        <v>54</v>
      </c>
      <c r="C12" s="10">
        <v>17174</v>
      </c>
      <c r="D12" s="10">
        <v>0</v>
      </c>
      <c r="E12" s="10">
        <v>0</v>
      </c>
      <c r="F12" s="10">
        <v>17174</v>
      </c>
      <c r="G12" s="10">
        <v>0</v>
      </c>
      <c r="H12" s="10">
        <v>0</v>
      </c>
      <c r="I12" s="10">
        <v>0</v>
      </c>
      <c r="J12" s="10">
        <v>17174</v>
      </c>
      <c r="K12" s="10">
        <v>5152</v>
      </c>
      <c r="L12" s="10">
        <v>12022</v>
      </c>
      <c r="M12" s="10">
        <v>0</v>
      </c>
      <c r="N12" s="10">
        <v>0</v>
      </c>
      <c r="O12" s="10">
        <v>0</v>
      </c>
      <c r="P12" s="10">
        <v>0</v>
      </c>
      <c r="Q12" s="11">
        <v>12022</v>
      </c>
    </row>
    <row r="13" spans="2:17" ht="21.75" customHeight="1" x14ac:dyDescent="0.25">
      <c r="B13" s="9" t="s">
        <v>55</v>
      </c>
      <c r="C13" s="10">
        <v>0</v>
      </c>
      <c r="D13" s="10">
        <v>0</v>
      </c>
      <c r="E13" s="10">
        <v>8414</v>
      </c>
      <c r="F13" s="10">
        <v>8414</v>
      </c>
      <c r="G13" s="10">
        <v>0</v>
      </c>
      <c r="H13" s="10">
        <v>0</v>
      </c>
      <c r="I13" s="10">
        <v>0</v>
      </c>
      <c r="J13" s="10">
        <v>8414</v>
      </c>
      <c r="K13" s="10">
        <v>2524</v>
      </c>
      <c r="L13" s="10">
        <v>5890</v>
      </c>
      <c r="M13" s="10">
        <v>0</v>
      </c>
      <c r="N13" s="10">
        <v>0</v>
      </c>
      <c r="O13" s="10">
        <v>0</v>
      </c>
      <c r="P13" s="10">
        <v>-40000</v>
      </c>
      <c r="Q13" s="11">
        <v>45890</v>
      </c>
    </row>
    <row r="14" spans="2:17" ht="21.75" customHeight="1" x14ac:dyDescent="0.25">
      <c r="B14" s="9" t="s">
        <v>56</v>
      </c>
      <c r="C14" s="10">
        <v>0</v>
      </c>
      <c r="D14" s="10">
        <v>0</v>
      </c>
      <c r="E14" s="10">
        <v>0</v>
      </c>
      <c r="F14" s="10">
        <v>0</v>
      </c>
      <c r="G14" s="10">
        <v>0</v>
      </c>
      <c r="H14" s="10">
        <v>0</v>
      </c>
      <c r="I14" s="10">
        <v>0</v>
      </c>
      <c r="J14" s="10">
        <v>0</v>
      </c>
      <c r="K14" s="10">
        <v>0</v>
      </c>
      <c r="L14" s="10">
        <v>0</v>
      </c>
      <c r="M14" s="10">
        <v>0</v>
      </c>
      <c r="N14" s="10">
        <v>0</v>
      </c>
      <c r="O14" s="10">
        <v>0</v>
      </c>
      <c r="P14" s="10">
        <v>0</v>
      </c>
      <c r="Q14" s="11">
        <v>0</v>
      </c>
    </row>
    <row r="15" spans="2:17" ht="21.75" customHeight="1" x14ac:dyDescent="0.25">
      <c r="B15" s="9" t="s">
        <v>57</v>
      </c>
      <c r="C15" s="10">
        <v>280000</v>
      </c>
      <c r="D15" s="10">
        <v>84660</v>
      </c>
      <c r="E15" s="10">
        <v>390</v>
      </c>
      <c r="F15" s="10">
        <v>365049</v>
      </c>
      <c r="G15" s="10">
        <v>0</v>
      </c>
      <c r="H15" s="10">
        <v>35</v>
      </c>
      <c r="I15" s="10">
        <v>35</v>
      </c>
      <c r="J15" s="10">
        <v>365015</v>
      </c>
      <c r="K15" s="10">
        <v>100152</v>
      </c>
      <c r="L15" s="10">
        <v>264863</v>
      </c>
      <c r="M15" s="10">
        <v>2303415</v>
      </c>
      <c r="N15" s="10">
        <v>0</v>
      </c>
      <c r="O15" s="10">
        <v>0</v>
      </c>
      <c r="P15" s="10">
        <v>0</v>
      </c>
      <c r="Q15" s="11">
        <v>2568278</v>
      </c>
    </row>
    <row r="16" spans="2:17" ht="21.75" customHeight="1" x14ac:dyDescent="0.25">
      <c r="B16" s="9" t="s">
        <v>58</v>
      </c>
      <c r="C16" s="10">
        <v>309065</v>
      </c>
      <c r="D16" s="10">
        <v>120796</v>
      </c>
      <c r="E16" s="10">
        <v>0</v>
      </c>
      <c r="F16" s="10">
        <v>429861</v>
      </c>
      <c r="G16" s="10">
        <v>0</v>
      </c>
      <c r="H16" s="10">
        <v>0</v>
      </c>
      <c r="I16" s="10">
        <v>0</v>
      </c>
      <c r="J16" s="10">
        <v>429861</v>
      </c>
      <c r="K16" s="10">
        <v>0</v>
      </c>
      <c r="L16" s="10">
        <v>429861</v>
      </c>
      <c r="M16" s="10">
        <v>0</v>
      </c>
      <c r="N16" s="10">
        <v>0</v>
      </c>
      <c r="O16" s="10">
        <v>0</v>
      </c>
      <c r="P16" s="10">
        <v>0</v>
      </c>
      <c r="Q16" s="11">
        <v>429861</v>
      </c>
    </row>
    <row r="17" spans="2:19" ht="21.75" customHeight="1" x14ac:dyDescent="0.25">
      <c r="B17" s="9" t="s">
        <v>59</v>
      </c>
      <c r="C17" s="10">
        <v>0</v>
      </c>
      <c r="D17" s="10">
        <v>0</v>
      </c>
      <c r="E17" s="10">
        <v>0</v>
      </c>
      <c r="F17" s="10">
        <v>0</v>
      </c>
      <c r="G17" s="10">
        <v>0</v>
      </c>
      <c r="H17" s="10">
        <v>0</v>
      </c>
      <c r="I17" s="10">
        <v>0</v>
      </c>
      <c r="J17" s="10">
        <v>0</v>
      </c>
      <c r="K17" s="10">
        <v>0</v>
      </c>
      <c r="L17" s="10">
        <v>0</v>
      </c>
      <c r="M17" s="10">
        <v>29214</v>
      </c>
      <c r="N17" s="10">
        <v>0</v>
      </c>
      <c r="O17" s="10">
        <v>0</v>
      </c>
      <c r="P17" s="10">
        <v>0</v>
      </c>
      <c r="Q17" s="11">
        <v>29214</v>
      </c>
    </row>
    <row r="18" spans="2:19" ht="21.75" customHeight="1" x14ac:dyDescent="0.25">
      <c r="B18" s="9" t="s">
        <v>133</v>
      </c>
      <c r="C18" s="10">
        <v>0</v>
      </c>
      <c r="D18" s="10">
        <v>13913</v>
      </c>
      <c r="E18" s="10">
        <v>0</v>
      </c>
      <c r="F18" s="10">
        <v>13913</v>
      </c>
      <c r="G18" s="10">
        <v>0</v>
      </c>
      <c r="H18" s="10">
        <v>0</v>
      </c>
      <c r="I18" s="10">
        <v>1908</v>
      </c>
      <c r="J18" s="10">
        <v>12005</v>
      </c>
      <c r="K18" s="10">
        <v>1689</v>
      </c>
      <c r="L18" s="10">
        <v>10317</v>
      </c>
      <c r="M18" s="10">
        <v>1350</v>
      </c>
      <c r="N18" s="10">
        <v>0</v>
      </c>
      <c r="O18" s="10">
        <v>0</v>
      </c>
      <c r="P18" s="10">
        <v>0</v>
      </c>
      <c r="Q18" s="11">
        <v>11667</v>
      </c>
    </row>
    <row r="19" spans="2:19" ht="21.75" customHeight="1" x14ac:dyDescent="0.25">
      <c r="B19" s="9" t="s">
        <v>267</v>
      </c>
      <c r="C19" s="10">
        <v>0</v>
      </c>
      <c r="D19" s="10">
        <v>0</v>
      </c>
      <c r="E19" s="10">
        <v>360</v>
      </c>
      <c r="F19" s="10">
        <v>360</v>
      </c>
      <c r="G19" s="10">
        <v>0</v>
      </c>
      <c r="H19" s="10">
        <v>0</v>
      </c>
      <c r="I19" s="10">
        <v>0</v>
      </c>
      <c r="J19" s="10">
        <v>360</v>
      </c>
      <c r="K19" s="10">
        <v>0</v>
      </c>
      <c r="L19" s="10">
        <v>360</v>
      </c>
      <c r="M19" s="10">
        <v>0</v>
      </c>
      <c r="N19" s="10">
        <v>0</v>
      </c>
      <c r="O19" s="10">
        <v>0</v>
      </c>
      <c r="P19" s="10">
        <v>0</v>
      </c>
      <c r="Q19" s="11">
        <v>360</v>
      </c>
    </row>
    <row r="20" spans="2:19" ht="21.75" customHeight="1" x14ac:dyDescent="0.25">
      <c r="B20" s="9" t="s">
        <v>138</v>
      </c>
      <c r="C20" s="10">
        <v>0</v>
      </c>
      <c r="D20" s="10">
        <v>0</v>
      </c>
      <c r="E20" s="10">
        <v>327004</v>
      </c>
      <c r="F20" s="10">
        <v>327004</v>
      </c>
      <c r="G20" s="10">
        <v>0</v>
      </c>
      <c r="H20" s="10">
        <v>0</v>
      </c>
      <c r="I20" s="10">
        <v>0</v>
      </c>
      <c r="J20" s="10">
        <v>327004</v>
      </c>
      <c r="K20" s="10">
        <v>97989</v>
      </c>
      <c r="L20" s="10">
        <v>229015</v>
      </c>
      <c r="M20" s="10">
        <v>-315546</v>
      </c>
      <c r="N20" s="10">
        <v>99015</v>
      </c>
      <c r="O20" s="10">
        <v>0</v>
      </c>
      <c r="P20" s="10">
        <v>130000</v>
      </c>
      <c r="Q20" s="11">
        <v>-315546</v>
      </c>
    </row>
    <row r="21" spans="2:19" ht="21.75" customHeight="1" x14ac:dyDescent="0.25">
      <c r="B21" s="9" t="s">
        <v>35</v>
      </c>
      <c r="C21" s="10">
        <v>0</v>
      </c>
      <c r="D21" s="10">
        <v>0</v>
      </c>
      <c r="E21" s="10">
        <v>0</v>
      </c>
      <c r="F21" s="10">
        <v>0</v>
      </c>
      <c r="G21" s="10">
        <v>0</v>
      </c>
      <c r="H21" s="10">
        <v>0</v>
      </c>
      <c r="I21" s="10">
        <v>0</v>
      </c>
      <c r="J21" s="10">
        <v>0</v>
      </c>
      <c r="K21" s="10">
        <v>0</v>
      </c>
      <c r="L21" s="10">
        <v>0</v>
      </c>
      <c r="M21" s="10">
        <v>62000</v>
      </c>
      <c r="N21" s="10">
        <v>0</v>
      </c>
      <c r="O21" s="10">
        <v>0</v>
      </c>
      <c r="P21" s="10">
        <v>0</v>
      </c>
      <c r="Q21" s="11">
        <v>62000</v>
      </c>
    </row>
    <row r="22" spans="2:19" ht="21.75" customHeight="1" x14ac:dyDescent="0.25">
      <c r="B22" s="52" t="s">
        <v>198</v>
      </c>
      <c r="C22" s="10">
        <v>0</v>
      </c>
      <c r="D22" s="10">
        <v>0</v>
      </c>
      <c r="E22" s="10">
        <v>0</v>
      </c>
      <c r="F22" s="10">
        <v>0</v>
      </c>
      <c r="G22" s="10">
        <v>35859</v>
      </c>
      <c r="H22" s="10">
        <v>0</v>
      </c>
      <c r="I22" s="10">
        <v>35859</v>
      </c>
      <c r="J22" s="10">
        <v>-35859</v>
      </c>
      <c r="K22" s="10">
        <v>5822</v>
      </c>
      <c r="L22" s="10">
        <v>-41681</v>
      </c>
      <c r="M22" s="10">
        <v>-1089774</v>
      </c>
      <c r="N22" s="10">
        <v>0</v>
      </c>
      <c r="O22" s="10">
        <v>0</v>
      </c>
      <c r="P22" s="10">
        <v>0</v>
      </c>
      <c r="Q22" s="11">
        <v>-1131455</v>
      </c>
    </row>
    <row r="23" spans="2:19" ht="21.75" customHeight="1" x14ac:dyDescent="0.25">
      <c r="B23" s="9" t="s">
        <v>60</v>
      </c>
      <c r="C23" s="10">
        <v>37649</v>
      </c>
      <c r="D23" s="10">
        <v>143180</v>
      </c>
      <c r="E23" s="10">
        <v>0</v>
      </c>
      <c r="F23" s="10">
        <v>180828</v>
      </c>
      <c r="G23" s="10">
        <v>0</v>
      </c>
      <c r="H23" s="10">
        <v>4142</v>
      </c>
      <c r="I23" s="10">
        <v>4142</v>
      </c>
      <c r="J23" s="10">
        <v>176687</v>
      </c>
      <c r="K23" s="10">
        <v>24858</v>
      </c>
      <c r="L23" s="10">
        <v>151829</v>
      </c>
      <c r="M23" s="10">
        <v>-2171124</v>
      </c>
      <c r="N23" s="10">
        <v>0</v>
      </c>
      <c r="O23" s="10">
        <v>0</v>
      </c>
      <c r="P23" s="10">
        <v>0</v>
      </c>
      <c r="Q23" s="11">
        <v>-2019295</v>
      </c>
    </row>
    <row r="24" spans="2:19" ht="21.75" customHeight="1" x14ac:dyDescent="0.25">
      <c r="B24" s="9" t="s">
        <v>61</v>
      </c>
      <c r="C24" s="10">
        <v>0</v>
      </c>
      <c r="D24" s="10">
        <v>0</v>
      </c>
      <c r="E24" s="10">
        <v>0</v>
      </c>
      <c r="F24" s="10">
        <v>0</v>
      </c>
      <c r="G24" s="10">
        <v>158135</v>
      </c>
      <c r="H24" s="10">
        <v>0</v>
      </c>
      <c r="I24" s="10">
        <v>158135</v>
      </c>
      <c r="J24" s="10">
        <v>-158135</v>
      </c>
      <c r="K24" s="10">
        <v>0</v>
      </c>
      <c r="L24" s="10">
        <v>-158135</v>
      </c>
      <c r="M24" s="10">
        <v>259389</v>
      </c>
      <c r="N24" s="10">
        <v>0</v>
      </c>
      <c r="O24" s="10">
        <v>0</v>
      </c>
      <c r="P24" s="10">
        <v>0</v>
      </c>
      <c r="Q24" s="11">
        <v>101253</v>
      </c>
    </row>
    <row r="25" spans="2:19" ht="21.75" customHeight="1" x14ac:dyDescent="0.25">
      <c r="B25" s="9" t="s">
        <v>136</v>
      </c>
      <c r="C25" s="10">
        <v>0</v>
      </c>
      <c r="D25" s="10">
        <v>41106</v>
      </c>
      <c r="E25" s="10">
        <v>9697</v>
      </c>
      <c r="F25" s="10">
        <v>50803</v>
      </c>
      <c r="G25" s="10">
        <v>0</v>
      </c>
      <c r="H25" s="10">
        <v>159260</v>
      </c>
      <c r="I25" s="10">
        <v>159260</v>
      </c>
      <c r="J25" s="10">
        <v>-108457</v>
      </c>
      <c r="K25" s="10">
        <v>24589</v>
      </c>
      <c r="L25" s="10">
        <v>-133046</v>
      </c>
      <c r="M25" s="10">
        <v>-1780950</v>
      </c>
      <c r="N25" s="10">
        <v>0</v>
      </c>
      <c r="O25" s="10">
        <v>0</v>
      </c>
      <c r="P25" s="10">
        <v>0</v>
      </c>
      <c r="Q25" s="11">
        <v>-1913997</v>
      </c>
    </row>
    <row r="26" spans="2:19" ht="21.75" customHeight="1" x14ac:dyDescent="0.25">
      <c r="B26" s="9" t="s">
        <v>137</v>
      </c>
      <c r="C26" s="10">
        <v>0</v>
      </c>
      <c r="D26" s="10">
        <v>61714</v>
      </c>
      <c r="E26" s="10">
        <v>0</v>
      </c>
      <c r="F26" s="10">
        <v>61714</v>
      </c>
      <c r="G26" s="10">
        <v>0</v>
      </c>
      <c r="H26" s="10">
        <v>61714</v>
      </c>
      <c r="I26" s="10">
        <v>61714</v>
      </c>
      <c r="J26" s="10">
        <v>0</v>
      </c>
      <c r="K26" s="10">
        <v>0</v>
      </c>
      <c r="L26" s="10">
        <v>0</v>
      </c>
      <c r="M26" s="10">
        <v>0</v>
      </c>
      <c r="N26" s="10">
        <v>0</v>
      </c>
      <c r="O26" s="10">
        <v>0</v>
      </c>
      <c r="P26" s="10">
        <v>0</v>
      </c>
      <c r="Q26" s="11">
        <v>0</v>
      </c>
    </row>
    <row r="27" spans="2:19" ht="21.75" customHeight="1" x14ac:dyDescent="0.25">
      <c r="B27" s="9" t="s">
        <v>154</v>
      </c>
      <c r="C27" s="10">
        <v>0</v>
      </c>
      <c r="D27" s="10">
        <v>0</v>
      </c>
      <c r="E27" s="10">
        <v>0</v>
      </c>
      <c r="F27" s="10">
        <v>0</v>
      </c>
      <c r="G27" s="10">
        <v>0</v>
      </c>
      <c r="H27" s="10">
        <v>0</v>
      </c>
      <c r="I27" s="10">
        <v>0</v>
      </c>
      <c r="J27" s="10">
        <v>0</v>
      </c>
      <c r="K27" s="10">
        <v>0</v>
      </c>
      <c r="L27" s="10">
        <v>0</v>
      </c>
      <c r="M27" s="10">
        <v>560253</v>
      </c>
      <c r="N27" s="10">
        <v>0</v>
      </c>
      <c r="O27" s="10">
        <v>0</v>
      </c>
      <c r="P27" s="10">
        <v>0</v>
      </c>
      <c r="Q27" s="11">
        <v>560253</v>
      </c>
    </row>
    <row r="28" spans="2:19" ht="21.75" customHeight="1" x14ac:dyDescent="0.25">
      <c r="B28" s="9" t="s">
        <v>38</v>
      </c>
      <c r="C28" s="10">
        <v>6443</v>
      </c>
      <c r="D28" s="10">
        <v>0</v>
      </c>
      <c r="E28" s="10">
        <v>0</v>
      </c>
      <c r="F28" s="10">
        <v>6443</v>
      </c>
      <c r="G28" s="10">
        <v>0</v>
      </c>
      <c r="H28" s="10">
        <v>-18823</v>
      </c>
      <c r="I28" s="10">
        <v>-18823</v>
      </c>
      <c r="J28" s="10">
        <v>25266</v>
      </c>
      <c r="K28" s="10">
        <v>0</v>
      </c>
      <c r="L28" s="10">
        <v>25266</v>
      </c>
      <c r="M28" s="10">
        <v>8454</v>
      </c>
      <c r="N28" s="10">
        <v>0</v>
      </c>
      <c r="O28" s="10">
        <v>0</v>
      </c>
      <c r="P28" s="10">
        <v>0</v>
      </c>
      <c r="Q28" s="11">
        <v>33719</v>
      </c>
    </row>
    <row r="29" spans="2:19" ht="21.75" customHeight="1" x14ac:dyDescent="0.25">
      <c r="B29" s="9" t="s">
        <v>62</v>
      </c>
      <c r="C29" s="10">
        <v>0</v>
      </c>
      <c r="D29" s="10">
        <v>0</v>
      </c>
      <c r="E29" s="10">
        <v>0</v>
      </c>
      <c r="F29" s="10">
        <v>0</v>
      </c>
      <c r="G29" s="10">
        <v>0</v>
      </c>
      <c r="H29" s="10">
        <v>0</v>
      </c>
      <c r="I29" s="10">
        <v>0</v>
      </c>
      <c r="J29" s="10">
        <v>0</v>
      </c>
      <c r="K29" s="10">
        <v>0</v>
      </c>
      <c r="L29" s="10">
        <v>0</v>
      </c>
      <c r="M29" s="10">
        <v>72117</v>
      </c>
      <c r="N29" s="10">
        <v>0</v>
      </c>
      <c r="O29" s="10">
        <v>0</v>
      </c>
      <c r="P29" s="10">
        <v>0</v>
      </c>
      <c r="Q29" s="11">
        <v>72117</v>
      </c>
    </row>
    <row r="30" spans="2:19" ht="21.75" customHeight="1" x14ac:dyDescent="0.25">
      <c r="B30" s="9" t="s">
        <v>63</v>
      </c>
      <c r="C30" s="10">
        <v>0</v>
      </c>
      <c r="D30" s="10">
        <v>0</v>
      </c>
      <c r="E30" s="10">
        <v>0</v>
      </c>
      <c r="F30" s="10">
        <v>0</v>
      </c>
      <c r="G30" s="10">
        <v>0</v>
      </c>
      <c r="H30" s="10">
        <v>0</v>
      </c>
      <c r="I30" s="10">
        <v>0</v>
      </c>
      <c r="J30" s="10">
        <v>0</v>
      </c>
      <c r="K30" s="10">
        <v>0</v>
      </c>
      <c r="L30" s="10">
        <v>0</v>
      </c>
      <c r="M30" s="10">
        <v>151510</v>
      </c>
      <c r="N30" s="10">
        <v>0</v>
      </c>
      <c r="O30" s="10">
        <v>0</v>
      </c>
      <c r="P30" s="10">
        <v>0</v>
      </c>
      <c r="Q30" s="11">
        <v>151510</v>
      </c>
    </row>
    <row r="31" spans="2:19" ht="21.75" customHeight="1" x14ac:dyDescent="0.25">
      <c r="B31" s="9" t="s">
        <v>64</v>
      </c>
      <c r="C31" s="10">
        <v>0</v>
      </c>
      <c r="D31" s="10">
        <v>0</v>
      </c>
      <c r="E31" s="10">
        <v>115464</v>
      </c>
      <c r="F31" s="10">
        <v>115464</v>
      </c>
      <c r="G31" s="10">
        <v>0</v>
      </c>
      <c r="H31" s="10">
        <v>0</v>
      </c>
      <c r="I31" s="10">
        <v>0</v>
      </c>
      <c r="J31" s="10">
        <v>115464</v>
      </c>
      <c r="K31" s="10">
        <v>0</v>
      </c>
      <c r="L31" s="10">
        <v>115464</v>
      </c>
      <c r="M31" s="10">
        <v>262104</v>
      </c>
      <c r="N31" s="10">
        <v>0</v>
      </c>
      <c r="O31" s="10">
        <v>0</v>
      </c>
      <c r="P31" s="10">
        <v>0</v>
      </c>
      <c r="Q31" s="11">
        <v>377567</v>
      </c>
    </row>
    <row r="32" spans="2:19" s="53" customFormat="1" ht="21.75" customHeight="1" x14ac:dyDescent="0.25">
      <c r="B32" s="54" t="s">
        <v>45</v>
      </c>
      <c r="C32" s="55">
        <f t="shared" ref="C32:Q32" si="0">SUM(C6:C31)</f>
        <v>751239</v>
      </c>
      <c r="D32" s="55">
        <f t="shared" si="0"/>
        <v>554845</v>
      </c>
      <c r="E32" s="55">
        <f t="shared" si="0"/>
        <v>3405774</v>
      </c>
      <c r="F32" s="55">
        <f t="shared" si="0"/>
        <v>4711856</v>
      </c>
      <c r="G32" s="55">
        <f t="shared" si="0"/>
        <v>193994</v>
      </c>
      <c r="H32" s="55">
        <f t="shared" si="0"/>
        <v>207051</v>
      </c>
      <c r="I32" s="55">
        <f t="shared" si="0"/>
        <v>408165</v>
      </c>
      <c r="J32" s="55">
        <f t="shared" si="0"/>
        <v>4303693</v>
      </c>
      <c r="K32" s="55">
        <f t="shared" si="0"/>
        <v>1165125</v>
      </c>
      <c r="L32" s="55">
        <f t="shared" si="0"/>
        <v>3138569</v>
      </c>
      <c r="M32" s="55">
        <f t="shared" si="0"/>
        <v>-1720332</v>
      </c>
      <c r="N32" s="55">
        <f t="shared" si="0"/>
        <v>99015</v>
      </c>
      <c r="O32" s="55">
        <f t="shared" si="0"/>
        <v>0</v>
      </c>
      <c r="P32" s="55">
        <f t="shared" si="0"/>
        <v>90000</v>
      </c>
      <c r="Q32" s="55">
        <f t="shared" si="0"/>
        <v>1229217</v>
      </c>
      <c r="S32" s="47"/>
    </row>
    <row r="33" spans="2:19" s="53" customFormat="1" ht="21.75" customHeight="1" x14ac:dyDescent="0.25">
      <c r="B33" s="254" t="s">
        <v>46</v>
      </c>
      <c r="C33" s="255"/>
      <c r="D33" s="255"/>
      <c r="E33" s="255"/>
      <c r="F33" s="255"/>
      <c r="G33" s="255"/>
      <c r="H33" s="255"/>
      <c r="I33" s="255"/>
      <c r="J33" s="255"/>
      <c r="K33" s="255"/>
      <c r="L33" s="255"/>
      <c r="M33" s="255"/>
      <c r="N33" s="255"/>
      <c r="O33" s="255"/>
      <c r="P33" s="255"/>
      <c r="Q33" s="256"/>
      <c r="S33" s="47"/>
    </row>
    <row r="34" spans="2:19" s="47" customFormat="1" ht="21.75" customHeight="1" x14ac:dyDescent="0.25">
      <c r="B34" s="56" t="s">
        <v>47</v>
      </c>
      <c r="C34" s="10">
        <v>55429</v>
      </c>
      <c r="D34" s="10">
        <v>0</v>
      </c>
      <c r="E34" s="10">
        <v>0</v>
      </c>
      <c r="F34" s="10">
        <v>55429</v>
      </c>
      <c r="G34" s="10">
        <v>0</v>
      </c>
      <c r="H34" s="10">
        <v>0</v>
      </c>
      <c r="I34" s="10">
        <v>0</v>
      </c>
      <c r="J34" s="10">
        <v>55429</v>
      </c>
      <c r="K34" s="10">
        <v>16629</v>
      </c>
      <c r="L34" s="10">
        <v>38800</v>
      </c>
      <c r="M34" s="10">
        <v>156963</v>
      </c>
      <c r="N34" s="10">
        <v>0</v>
      </c>
      <c r="O34" s="10">
        <v>0</v>
      </c>
      <c r="P34" s="10">
        <v>0</v>
      </c>
      <c r="Q34" s="11">
        <v>195763</v>
      </c>
    </row>
    <row r="35" spans="2:19" s="47" customFormat="1" ht="21.75" customHeight="1" x14ac:dyDescent="0.25">
      <c r="B35" s="56" t="s">
        <v>79</v>
      </c>
      <c r="C35" s="10">
        <v>39693</v>
      </c>
      <c r="D35" s="10">
        <v>81730</v>
      </c>
      <c r="E35" s="10">
        <v>315</v>
      </c>
      <c r="F35" s="10">
        <v>121738</v>
      </c>
      <c r="G35" s="10">
        <v>0</v>
      </c>
      <c r="H35" s="10">
        <v>949</v>
      </c>
      <c r="I35" s="10">
        <v>-407</v>
      </c>
      <c r="J35" s="10">
        <v>122145</v>
      </c>
      <c r="K35" s="10">
        <v>26190</v>
      </c>
      <c r="L35" s="10">
        <v>95955</v>
      </c>
      <c r="M35" s="10">
        <v>530345</v>
      </c>
      <c r="N35" s="10">
        <v>192791</v>
      </c>
      <c r="O35" s="10">
        <v>0</v>
      </c>
      <c r="P35" s="10">
        <v>0</v>
      </c>
      <c r="Q35" s="11">
        <v>433510</v>
      </c>
    </row>
    <row r="36" spans="2:19" s="47" customFormat="1" ht="21.75" customHeight="1" x14ac:dyDescent="0.25">
      <c r="B36" s="56" t="s">
        <v>48</v>
      </c>
      <c r="C36" s="10">
        <v>398563</v>
      </c>
      <c r="D36" s="10">
        <v>0</v>
      </c>
      <c r="E36" s="10">
        <v>0</v>
      </c>
      <c r="F36" s="10">
        <v>398563</v>
      </c>
      <c r="G36" s="10">
        <v>0</v>
      </c>
      <c r="H36" s="10">
        <v>0</v>
      </c>
      <c r="I36" s="10">
        <v>0</v>
      </c>
      <c r="J36" s="10">
        <v>398563</v>
      </c>
      <c r="K36" s="10">
        <v>87684</v>
      </c>
      <c r="L36" s="10">
        <v>310879</v>
      </c>
      <c r="M36" s="10">
        <v>4320953</v>
      </c>
      <c r="N36" s="10">
        <v>0</v>
      </c>
      <c r="O36" s="10">
        <v>0</v>
      </c>
      <c r="P36" s="10">
        <v>0</v>
      </c>
      <c r="Q36" s="11">
        <v>4631832</v>
      </c>
    </row>
    <row r="37" spans="2:19" s="53" customFormat="1" ht="21.75" customHeight="1" x14ac:dyDescent="0.25">
      <c r="B37" s="54" t="s">
        <v>45</v>
      </c>
      <c r="C37" s="55">
        <f>SUM(C34:C36)</f>
        <v>493685</v>
      </c>
      <c r="D37" s="55">
        <f t="shared" ref="D37:P37" si="1">SUM(D34:D36)</f>
        <v>81730</v>
      </c>
      <c r="E37" s="55">
        <f t="shared" si="1"/>
        <v>315</v>
      </c>
      <c r="F37" s="55">
        <f t="shared" si="1"/>
        <v>575730</v>
      </c>
      <c r="G37" s="55">
        <f t="shared" si="1"/>
        <v>0</v>
      </c>
      <c r="H37" s="55">
        <f t="shared" si="1"/>
        <v>949</v>
      </c>
      <c r="I37" s="55">
        <f t="shared" si="1"/>
        <v>-407</v>
      </c>
      <c r="J37" s="55">
        <f t="shared" si="1"/>
        <v>576137</v>
      </c>
      <c r="K37" s="55">
        <f t="shared" si="1"/>
        <v>130503</v>
      </c>
      <c r="L37" s="55">
        <f t="shared" si="1"/>
        <v>445634</v>
      </c>
      <c r="M37" s="55">
        <f t="shared" si="1"/>
        <v>5008261</v>
      </c>
      <c r="N37" s="55">
        <f t="shared" si="1"/>
        <v>192791</v>
      </c>
      <c r="O37" s="55">
        <f t="shared" si="1"/>
        <v>0</v>
      </c>
      <c r="P37" s="55">
        <f t="shared" si="1"/>
        <v>0</v>
      </c>
      <c r="Q37" s="55">
        <f>SUM(Q34:Q36)</f>
        <v>5261105</v>
      </c>
      <c r="S37" s="47"/>
    </row>
    <row r="38" spans="2:19" s="47" customFormat="1" ht="21.75" customHeight="1" x14ac:dyDescent="0.25">
      <c r="B38" s="54" t="s">
        <v>49</v>
      </c>
      <c r="C38" s="57">
        <f>C37+C32</f>
        <v>1244924</v>
      </c>
      <c r="D38" s="57">
        <f t="shared" ref="D38:P38" si="2">D37+D32</f>
        <v>636575</v>
      </c>
      <c r="E38" s="57">
        <f t="shared" si="2"/>
        <v>3406089</v>
      </c>
      <c r="F38" s="57">
        <f t="shared" si="2"/>
        <v>5287586</v>
      </c>
      <c r="G38" s="57">
        <f t="shared" si="2"/>
        <v>193994</v>
      </c>
      <c r="H38" s="57">
        <f t="shared" si="2"/>
        <v>208000</v>
      </c>
      <c r="I38" s="57">
        <f t="shared" si="2"/>
        <v>407758</v>
      </c>
      <c r="J38" s="57">
        <f t="shared" si="2"/>
        <v>4879830</v>
      </c>
      <c r="K38" s="57">
        <f t="shared" si="2"/>
        <v>1295628</v>
      </c>
      <c r="L38" s="57">
        <f t="shared" si="2"/>
        <v>3584203</v>
      </c>
      <c r="M38" s="57">
        <f t="shared" si="2"/>
        <v>3287929</v>
      </c>
      <c r="N38" s="57">
        <f t="shared" si="2"/>
        <v>291806</v>
      </c>
      <c r="O38" s="57">
        <f t="shared" si="2"/>
        <v>0</v>
      </c>
      <c r="P38" s="57">
        <f t="shared" si="2"/>
        <v>90000</v>
      </c>
      <c r="Q38" s="57">
        <f>Q37+Q32</f>
        <v>6490322</v>
      </c>
    </row>
    <row r="39" spans="2:19" ht="19.5" customHeight="1" x14ac:dyDescent="0.3">
      <c r="B39" s="258" t="s">
        <v>50</v>
      </c>
      <c r="C39" s="258"/>
      <c r="D39" s="258"/>
      <c r="E39" s="258"/>
      <c r="F39" s="258"/>
      <c r="G39" s="258"/>
      <c r="H39" s="258"/>
      <c r="I39" s="258"/>
      <c r="J39" s="258"/>
      <c r="K39" s="258"/>
      <c r="L39" s="258"/>
      <c r="M39" s="258"/>
      <c r="N39" s="258"/>
      <c r="O39" s="258"/>
      <c r="P39" s="258"/>
      <c r="Q39" s="258"/>
    </row>
    <row r="40" spans="2:19" x14ac:dyDescent="0.25">
      <c r="I40" s="5"/>
    </row>
    <row r="42" spans="2:19" x14ac:dyDescent="0.25">
      <c r="J42" s="5"/>
      <c r="K42" s="5"/>
      <c r="L42" s="5"/>
    </row>
  </sheetData>
  <sheetProtection algorithmName="SHA-512" hashValue="pUJF//elaBMYHR7/qFq4iHnk1khfyj7lI4C1ly2wSaCFrGs0mkRa7UGv87bv/Vl4QfOxPnAjCO0PSc7svdLzCQ==" saltValue="OkKgJ3ESigKp/dnYxQWkuQ==" spinCount="100000" sheet="1" objects="1" scenarios="1"/>
  <mergeCells count="4">
    <mergeCell ref="B5:Q5"/>
    <mergeCell ref="B3:Q3"/>
    <mergeCell ref="B33:Q33"/>
    <mergeCell ref="B39:Q39"/>
  </mergeCells>
  <pageMargins left="0.7" right="0.7" top="0.75" bottom="0.75" header="0.3" footer="0.3"/>
  <pageSetup paperSize="9"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P40"/>
  <sheetViews>
    <sheetView showGridLines="0" topLeftCell="A25" zoomScale="80" zoomScaleNormal="80" workbookViewId="0">
      <selection activeCell="B4" sqref="B4:K39"/>
    </sheetView>
  </sheetViews>
  <sheetFormatPr defaultColWidth="9.33203125" defaultRowHeight="18" customHeight="1" x14ac:dyDescent="0.25"/>
  <cols>
    <col min="1" max="1" width="14.33203125" style="4" customWidth="1"/>
    <col min="2" max="2" width="50" style="4" customWidth="1"/>
    <col min="3" max="3" width="25.33203125" style="4" customWidth="1"/>
    <col min="4" max="4" width="15.5546875" style="4" customWidth="1"/>
    <col min="5" max="11" width="25.33203125" style="4" customWidth="1"/>
    <col min="12" max="12" width="11.5546875" style="4" bestFit="1" customWidth="1"/>
    <col min="13" max="13" width="13.5546875" style="4" bestFit="1" customWidth="1"/>
    <col min="14" max="16384" width="9.33203125" style="4"/>
  </cols>
  <sheetData>
    <row r="1" spans="2:13" ht="13.8" x14ac:dyDescent="0.25"/>
    <row r="2" spans="2:13" ht="13.8" x14ac:dyDescent="0.25"/>
    <row r="3" spans="2:13" ht="6.75" customHeight="1" x14ac:dyDescent="0.25"/>
    <row r="4" spans="2:13" ht="21" customHeight="1" x14ac:dyDescent="0.25">
      <c r="B4" s="259" t="s">
        <v>293</v>
      </c>
      <c r="C4" s="259"/>
      <c r="D4" s="259"/>
      <c r="E4" s="259"/>
      <c r="F4" s="259"/>
      <c r="G4" s="259"/>
      <c r="H4" s="259"/>
      <c r="I4" s="259"/>
      <c r="J4" s="259"/>
      <c r="K4" s="259"/>
    </row>
    <row r="5" spans="2:13" s="8" customFormat="1" ht="39" customHeight="1" x14ac:dyDescent="0.25">
      <c r="B5" s="60" t="s">
        <v>0</v>
      </c>
      <c r="C5" s="66" t="s">
        <v>80</v>
      </c>
      <c r="D5" s="66" t="s">
        <v>81</v>
      </c>
      <c r="E5" s="66" t="s">
        <v>159</v>
      </c>
      <c r="F5" s="66" t="s">
        <v>82</v>
      </c>
      <c r="G5" s="66" t="s">
        <v>83</v>
      </c>
      <c r="H5" s="66" t="s">
        <v>140</v>
      </c>
      <c r="I5" s="66" t="s">
        <v>160</v>
      </c>
      <c r="J5" s="66" t="s">
        <v>84</v>
      </c>
      <c r="K5" s="66" t="s">
        <v>85</v>
      </c>
    </row>
    <row r="6" spans="2:13" ht="29.25" customHeight="1" x14ac:dyDescent="0.25">
      <c r="B6" s="264" t="s">
        <v>16</v>
      </c>
      <c r="C6" s="265"/>
      <c r="D6" s="265"/>
      <c r="E6" s="265"/>
      <c r="F6" s="265"/>
      <c r="G6" s="265"/>
      <c r="H6" s="265"/>
      <c r="I6" s="265"/>
      <c r="J6" s="265"/>
      <c r="K6" s="266"/>
    </row>
    <row r="7" spans="2:13" ht="29.25" customHeight="1" x14ac:dyDescent="0.25">
      <c r="B7" s="13" t="s">
        <v>51</v>
      </c>
      <c r="C7" s="205">
        <f>'APPENDIX 5'!D6</f>
        <v>72616</v>
      </c>
      <c r="D7" s="205">
        <f>'APPENDIX 6'!D6</f>
        <v>9613</v>
      </c>
      <c r="E7" s="205">
        <f>'APPENDIX 11'!D6</f>
        <v>250886</v>
      </c>
      <c r="F7" s="205">
        <f>'APPENDIX 7'!D6</f>
        <v>343504</v>
      </c>
      <c r="G7" s="205">
        <f>'APPENDIX 8'!D6</f>
        <v>152756</v>
      </c>
      <c r="H7" s="205">
        <f>'APPENDIX 10'!D6</f>
        <v>0</v>
      </c>
      <c r="I7" s="205">
        <f>'APPENDIX 9'!D6</f>
        <v>65</v>
      </c>
      <c r="J7" s="206">
        <f>SUM(C7:I7)</f>
        <v>829440</v>
      </c>
      <c r="K7" s="14">
        <f t="shared" ref="K7:K20" si="0">IFERROR(J7/$J$33,0)*100</f>
        <v>1.8744233527875416</v>
      </c>
      <c r="M7" s="16"/>
    </row>
    <row r="8" spans="2:13" ht="29.25" customHeight="1" x14ac:dyDescent="0.25">
      <c r="B8" s="13" t="s">
        <v>144</v>
      </c>
      <c r="C8" s="205">
        <f>'APPENDIX 5'!D7</f>
        <v>293536</v>
      </c>
      <c r="D8" s="205">
        <f>'APPENDIX 6'!D7</f>
        <v>0</v>
      </c>
      <c r="E8" s="205">
        <f>'APPENDIX 11'!D7</f>
        <v>0</v>
      </c>
      <c r="F8" s="205">
        <f>'APPENDIX 7'!D7</f>
        <v>516837</v>
      </c>
      <c r="G8" s="205">
        <f>'APPENDIX 8'!D7</f>
        <v>317886</v>
      </c>
      <c r="H8" s="205">
        <f>'APPENDIX 10'!D7</f>
        <v>0</v>
      </c>
      <c r="I8" s="205">
        <f>'APPENDIX 9'!D7</f>
        <v>0</v>
      </c>
      <c r="J8" s="206">
        <f t="shared" ref="J8:J32" si="1">SUM(C8:I8)</f>
        <v>1128259</v>
      </c>
      <c r="K8" s="14">
        <f t="shared" si="0"/>
        <v>2.5497142862566538</v>
      </c>
      <c r="M8" s="16"/>
    </row>
    <row r="9" spans="2:13" ht="29.25" customHeight="1" x14ac:dyDescent="0.25">
      <c r="B9" s="6" t="s">
        <v>153</v>
      </c>
      <c r="C9" s="205">
        <f>'APPENDIX 5'!D8</f>
        <v>4307527</v>
      </c>
      <c r="D9" s="205">
        <f>'APPENDIX 6'!D8</f>
        <v>1048390</v>
      </c>
      <c r="E9" s="205">
        <f>'APPENDIX 11'!D8</f>
        <v>4097581</v>
      </c>
      <c r="F9" s="205">
        <f>'APPENDIX 7'!D8</f>
        <v>352831</v>
      </c>
      <c r="G9" s="205">
        <f>'APPENDIX 8'!D8</f>
        <v>769425</v>
      </c>
      <c r="H9" s="205">
        <f>'APPENDIX 10'!D8</f>
        <v>0</v>
      </c>
      <c r="I9" s="205">
        <f>'APPENDIX 9'!D8</f>
        <v>331194</v>
      </c>
      <c r="J9" s="206">
        <f t="shared" si="1"/>
        <v>10906948</v>
      </c>
      <c r="K9" s="14">
        <f t="shared" si="0"/>
        <v>24.648242234326016</v>
      </c>
      <c r="M9" s="16"/>
    </row>
    <row r="10" spans="2:13" ht="29.25" customHeight="1" x14ac:dyDescent="0.25">
      <c r="B10" s="6" t="s">
        <v>52</v>
      </c>
      <c r="C10" s="205">
        <f>'APPENDIX 5'!D9</f>
        <v>57936</v>
      </c>
      <c r="D10" s="205">
        <f>'APPENDIX 6'!D9</f>
        <v>0</v>
      </c>
      <c r="E10" s="205">
        <f>'APPENDIX 11'!D9</f>
        <v>0</v>
      </c>
      <c r="F10" s="205">
        <f>'APPENDIX 7'!D9</f>
        <v>95159</v>
      </c>
      <c r="G10" s="205">
        <f>'APPENDIX 8'!D9</f>
        <v>0</v>
      </c>
      <c r="H10" s="205">
        <f>'APPENDIX 10'!D9</f>
        <v>0</v>
      </c>
      <c r="I10" s="205">
        <f>'APPENDIX 9'!D9</f>
        <v>0</v>
      </c>
      <c r="J10" s="206">
        <f t="shared" si="1"/>
        <v>153095</v>
      </c>
      <c r="K10" s="14">
        <f t="shared" si="0"/>
        <v>0.3459742033118835</v>
      </c>
      <c r="M10" s="16"/>
    </row>
    <row r="11" spans="2:13" ht="29.25" customHeight="1" x14ac:dyDescent="0.25">
      <c r="B11" s="6" t="s">
        <v>53</v>
      </c>
      <c r="C11" s="205">
        <f>'APPENDIX 5'!D10</f>
        <v>512237</v>
      </c>
      <c r="D11" s="205">
        <f>'APPENDIX 6'!D10</f>
        <v>87369</v>
      </c>
      <c r="E11" s="205">
        <f>'APPENDIX 11'!D10</f>
        <v>440528</v>
      </c>
      <c r="F11" s="205">
        <f>'APPENDIX 7'!D10</f>
        <v>292892</v>
      </c>
      <c r="G11" s="205">
        <f>'APPENDIX 8'!D10</f>
        <v>1670199</v>
      </c>
      <c r="H11" s="205">
        <f>'APPENDIX 10'!D10</f>
        <v>0</v>
      </c>
      <c r="I11" s="205">
        <f>'APPENDIX 9'!D10</f>
        <v>0</v>
      </c>
      <c r="J11" s="206">
        <f t="shared" si="1"/>
        <v>3003225</v>
      </c>
      <c r="K11" s="14">
        <f t="shared" si="0"/>
        <v>6.7868864217729596</v>
      </c>
      <c r="M11" s="16"/>
    </row>
    <row r="12" spans="2:13" ht="29.25" customHeight="1" x14ac:dyDescent="0.25">
      <c r="B12" s="6" t="s">
        <v>22</v>
      </c>
      <c r="C12" s="205">
        <f>'APPENDIX 5'!D11</f>
        <v>137828</v>
      </c>
      <c r="D12" s="205">
        <f>'APPENDIX 6'!D11</f>
        <v>0</v>
      </c>
      <c r="E12" s="205">
        <f>'APPENDIX 11'!D11</f>
        <v>0</v>
      </c>
      <c r="F12" s="205">
        <f>'APPENDIX 7'!D11</f>
        <v>9148</v>
      </c>
      <c r="G12" s="205">
        <f>'APPENDIX 8'!D11</f>
        <v>0</v>
      </c>
      <c r="H12" s="205">
        <f>'APPENDIX 10'!D11</f>
        <v>0</v>
      </c>
      <c r="I12" s="205">
        <f>'APPENDIX 9'!D11</f>
        <v>0</v>
      </c>
      <c r="J12" s="206">
        <f t="shared" si="1"/>
        <v>146976</v>
      </c>
      <c r="K12" s="14">
        <f t="shared" si="0"/>
        <v>0.33214608253677386</v>
      </c>
      <c r="M12" s="16"/>
    </row>
    <row r="13" spans="2:13" ht="29.25" customHeight="1" x14ac:dyDescent="0.25">
      <c r="B13" s="6" t="s">
        <v>54</v>
      </c>
      <c r="C13" s="205">
        <f>'APPENDIX 5'!D12</f>
        <v>0</v>
      </c>
      <c r="D13" s="205">
        <f>'APPENDIX 6'!D12</f>
        <v>0</v>
      </c>
      <c r="E13" s="205">
        <f>'APPENDIX 11'!D12</f>
        <v>0</v>
      </c>
      <c r="F13" s="205">
        <f>'APPENDIX 7'!D12</f>
        <v>85777</v>
      </c>
      <c r="G13" s="205">
        <f>'APPENDIX 8'!D12</f>
        <v>7459</v>
      </c>
      <c r="H13" s="205">
        <f>'APPENDIX 10'!D12</f>
        <v>0</v>
      </c>
      <c r="I13" s="205">
        <f>'APPENDIX 9'!D12</f>
        <v>0</v>
      </c>
      <c r="J13" s="206">
        <f t="shared" si="1"/>
        <v>93236</v>
      </c>
      <c r="K13" s="14">
        <f t="shared" si="0"/>
        <v>0.21070087736364199</v>
      </c>
      <c r="M13" s="16"/>
    </row>
    <row r="14" spans="2:13" ht="29.25" customHeight="1" x14ac:dyDescent="0.25">
      <c r="B14" s="6" t="s">
        <v>55</v>
      </c>
      <c r="C14" s="205">
        <f>'APPENDIX 5'!D13</f>
        <v>280</v>
      </c>
      <c r="D14" s="205">
        <f>'APPENDIX 6'!D13</f>
        <v>0</v>
      </c>
      <c r="E14" s="205">
        <f>'APPENDIX 11'!D13</f>
        <v>766559</v>
      </c>
      <c r="F14" s="205">
        <f>'APPENDIX 7'!D13</f>
        <v>26328</v>
      </c>
      <c r="G14" s="205">
        <f>'APPENDIX 8'!D13</f>
        <v>2541</v>
      </c>
      <c r="H14" s="205">
        <f>'APPENDIX 10'!D13</f>
        <v>0</v>
      </c>
      <c r="I14" s="205">
        <f>'APPENDIX 9'!D13</f>
        <v>59403</v>
      </c>
      <c r="J14" s="206">
        <f t="shared" si="1"/>
        <v>855111</v>
      </c>
      <c r="K14" s="14">
        <f t="shared" si="0"/>
        <v>1.9324363758988081</v>
      </c>
      <c r="M14" s="16"/>
    </row>
    <row r="15" spans="2:13" ht="29.25" customHeight="1" x14ac:dyDescent="0.25">
      <c r="B15" s="6" t="s">
        <v>56</v>
      </c>
      <c r="C15" s="205">
        <f>'APPENDIX 5'!D14</f>
        <v>23408</v>
      </c>
      <c r="D15" s="205">
        <f>'APPENDIX 6'!D14</f>
        <v>0</v>
      </c>
      <c r="E15" s="205">
        <f>'APPENDIX 11'!D14</f>
        <v>43914</v>
      </c>
      <c r="F15" s="205">
        <f>'APPENDIX 7'!D14</f>
        <v>72953</v>
      </c>
      <c r="G15" s="205">
        <f>'APPENDIX 8'!D14</f>
        <v>0</v>
      </c>
      <c r="H15" s="205">
        <f>'APPENDIX 10'!D14</f>
        <v>0</v>
      </c>
      <c r="I15" s="205">
        <f>'APPENDIX 9'!D14</f>
        <v>0</v>
      </c>
      <c r="J15" s="206">
        <f t="shared" si="1"/>
        <v>140275</v>
      </c>
      <c r="K15" s="14">
        <f t="shared" si="0"/>
        <v>0.31700271968107685</v>
      </c>
      <c r="M15" s="16"/>
    </row>
    <row r="16" spans="2:13" ht="29.25" customHeight="1" x14ac:dyDescent="0.25">
      <c r="B16" s="6" t="s">
        <v>57</v>
      </c>
      <c r="C16" s="205">
        <f>'APPENDIX 5'!D15</f>
        <v>1405440</v>
      </c>
      <c r="D16" s="205">
        <f>'APPENDIX 6'!D15</f>
        <v>326939</v>
      </c>
      <c r="E16" s="205">
        <f>'APPENDIX 11'!D15</f>
        <v>4030851</v>
      </c>
      <c r="F16" s="205">
        <f>'APPENDIX 7'!D15</f>
        <v>200353</v>
      </c>
      <c r="G16" s="205">
        <f>'APPENDIX 8'!D15</f>
        <v>142159</v>
      </c>
      <c r="H16" s="205">
        <f>'APPENDIX 10'!D15</f>
        <v>0</v>
      </c>
      <c r="I16" s="205">
        <f>'APPENDIX 9'!D15</f>
        <v>15112</v>
      </c>
      <c r="J16" s="206">
        <f t="shared" si="1"/>
        <v>6120854</v>
      </c>
      <c r="K16" s="14">
        <f t="shared" si="0"/>
        <v>13.832310566892161</v>
      </c>
      <c r="M16" s="16"/>
    </row>
    <row r="17" spans="2:13" ht="29.25" customHeight="1" x14ac:dyDescent="0.25">
      <c r="B17" s="6" t="s">
        <v>58</v>
      </c>
      <c r="C17" s="205">
        <f>'APPENDIX 5'!D16</f>
        <v>1781971</v>
      </c>
      <c r="D17" s="205">
        <f>'APPENDIX 6'!D16</f>
        <v>688711</v>
      </c>
      <c r="E17" s="205">
        <f>'APPENDIX 11'!D16</f>
        <v>3614663</v>
      </c>
      <c r="F17" s="205">
        <f>'APPENDIX 7'!D16</f>
        <v>733315</v>
      </c>
      <c r="G17" s="205">
        <f>'APPENDIX 8'!D16</f>
        <v>58135</v>
      </c>
      <c r="H17" s="205">
        <f>'APPENDIX 10'!D16</f>
        <v>0</v>
      </c>
      <c r="I17" s="205">
        <f>'APPENDIX 9'!D16</f>
        <v>0</v>
      </c>
      <c r="J17" s="206">
        <f t="shared" si="1"/>
        <v>6876795</v>
      </c>
      <c r="K17" s="14">
        <f t="shared" si="0"/>
        <v>15.540636019884019</v>
      </c>
      <c r="M17" s="16"/>
    </row>
    <row r="18" spans="2:13" ht="29.25" customHeight="1" x14ac:dyDescent="0.25">
      <c r="B18" s="6" t="s">
        <v>59</v>
      </c>
      <c r="C18" s="205">
        <f>'APPENDIX 5'!D17</f>
        <v>690280</v>
      </c>
      <c r="D18" s="205">
        <f>'APPENDIX 6'!D17</f>
        <v>255410</v>
      </c>
      <c r="E18" s="205">
        <f>'APPENDIX 11'!D17</f>
        <v>1380921</v>
      </c>
      <c r="F18" s="205">
        <f>'APPENDIX 7'!D17</f>
        <v>31884</v>
      </c>
      <c r="G18" s="205">
        <f>'APPENDIX 8'!D17</f>
        <v>0</v>
      </c>
      <c r="H18" s="205">
        <f>'APPENDIX 10'!D17</f>
        <v>0</v>
      </c>
      <c r="I18" s="205">
        <f>'APPENDIX 9'!D17</f>
        <v>0</v>
      </c>
      <c r="J18" s="206">
        <f t="shared" si="1"/>
        <v>2358495</v>
      </c>
      <c r="K18" s="14">
        <f t="shared" si="0"/>
        <v>5.3298829396130554</v>
      </c>
      <c r="M18" s="16"/>
    </row>
    <row r="19" spans="2:13" ht="29.25" customHeight="1" x14ac:dyDescent="0.25">
      <c r="B19" s="6" t="s">
        <v>133</v>
      </c>
      <c r="C19" s="205">
        <f>'APPENDIX 5'!D18</f>
        <v>24375</v>
      </c>
      <c r="D19" s="205">
        <f>'APPENDIX 6'!D18</f>
        <v>91088</v>
      </c>
      <c r="E19" s="205">
        <f>'APPENDIX 11'!D18</f>
        <v>26690</v>
      </c>
      <c r="F19" s="205">
        <f>'APPENDIX 7'!D18</f>
        <v>19570</v>
      </c>
      <c r="G19" s="205">
        <f>'APPENDIX 8'!D18</f>
        <v>141677</v>
      </c>
      <c r="H19" s="205">
        <f>'APPENDIX 10'!D18</f>
        <v>0</v>
      </c>
      <c r="I19" s="205">
        <f>'APPENDIX 9'!D18</f>
        <v>0</v>
      </c>
      <c r="J19" s="206">
        <f t="shared" si="1"/>
        <v>303400</v>
      </c>
      <c r="K19" s="14">
        <f t="shared" si="0"/>
        <v>0.68564338015497206</v>
      </c>
      <c r="M19" s="16"/>
    </row>
    <row r="20" spans="2:13" ht="29.25" customHeight="1" x14ac:dyDescent="0.25">
      <c r="B20" s="6" t="s">
        <v>138</v>
      </c>
      <c r="C20" s="205">
        <f>'APPENDIX 5'!D20</f>
        <v>602582</v>
      </c>
      <c r="D20" s="205">
        <f>'APPENDIX 6'!D20</f>
        <v>5841</v>
      </c>
      <c r="E20" s="205">
        <f>'APPENDIX 11'!D20</f>
        <v>776805</v>
      </c>
      <c r="F20" s="205">
        <f>'APPENDIX 7'!D20</f>
        <v>314360</v>
      </c>
      <c r="G20" s="205">
        <f>'APPENDIX 8'!D20</f>
        <v>253201</v>
      </c>
      <c r="H20" s="205">
        <f>'APPENDIX 10'!D20</f>
        <v>0</v>
      </c>
      <c r="I20" s="205">
        <f>'APPENDIX 9'!D20</f>
        <v>576773</v>
      </c>
      <c r="J20" s="206">
        <f t="shared" si="1"/>
        <v>2529562</v>
      </c>
      <c r="K20" s="14">
        <f t="shared" si="0"/>
        <v>5.7164714567948964</v>
      </c>
      <c r="M20" s="16"/>
    </row>
    <row r="21" spans="2:13" ht="29.25" customHeight="1" x14ac:dyDescent="0.25">
      <c r="B21" s="6" t="s">
        <v>267</v>
      </c>
      <c r="C21" s="205">
        <f>'APPENDIX 5'!D19</f>
        <v>0</v>
      </c>
      <c r="D21" s="205">
        <f>'APPENDIX 6'!D19</f>
        <v>0</v>
      </c>
      <c r="E21" s="205">
        <f>'APPENDIX 11'!D19</f>
        <v>0</v>
      </c>
      <c r="F21" s="205">
        <f>'APPENDIX 7'!D19</f>
        <v>0</v>
      </c>
      <c r="G21" s="205">
        <f>'APPENDIX 8'!D19</f>
        <v>84720</v>
      </c>
      <c r="H21" s="205">
        <f>'APPENDIX 10'!D19</f>
        <v>0</v>
      </c>
      <c r="I21" s="205">
        <f>'APPENDIX 9'!D19</f>
        <v>0</v>
      </c>
      <c r="J21" s="206">
        <f t="shared" ref="J21" si="2">SUM(C21:I21)</f>
        <v>84720</v>
      </c>
      <c r="K21" s="14">
        <f>'APPENDIX 5'!L19</f>
        <v>0</v>
      </c>
      <c r="M21" s="16"/>
    </row>
    <row r="22" spans="2:13" ht="29.25" customHeight="1" x14ac:dyDescent="0.25">
      <c r="B22" s="6" t="s">
        <v>35</v>
      </c>
      <c r="C22" s="205">
        <f>'APPENDIX 5'!D21</f>
        <v>698164</v>
      </c>
      <c r="D22" s="205">
        <f>'APPENDIX 6'!D21</f>
        <v>826482</v>
      </c>
      <c r="E22" s="205">
        <f>'APPENDIX 11'!D21</f>
        <v>157909</v>
      </c>
      <c r="F22" s="205">
        <f>'APPENDIX 7'!D21</f>
        <v>97957</v>
      </c>
      <c r="G22" s="205">
        <f>'APPENDIX 8'!D21</f>
        <v>115437</v>
      </c>
      <c r="H22" s="205">
        <f>'APPENDIX 10'!D21</f>
        <v>0</v>
      </c>
      <c r="I22" s="205">
        <f>'APPENDIX 9'!D21</f>
        <v>3606</v>
      </c>
      <c r="J22" s="206">
        <f t="shared" si="1"/>
        <v>1899555</v>
      </c>
      <c r="K22" s="14">
        <f t="shared" ref="K22:K32" si="3">IFERROR(J22/$J$33,0)*100</f>
        <v>4.2927399834880617</v>
      </c>
      <c r="M22" s="16"/>
    </row>
    <row r="23" spans="2:13" ht="29.25" customHeight="1" x14ac:dyDescent="0.25">
      <c r="B23" s="183" t="s">
        <v>198</v>
      </c>
      <c r="C23" s="205">
        <f>'APPENDIX 5'!D22</f>
        <v>44332</v>
      </c>
      <c r="D23" s="205">
        <f>'APPENDIX 6'!D22</f>
        <v>0</v>
      </c>
      <c r="E23" s="205">
        <f>'APPENDIX 11'!D22</f>
        <v>0</v>
      </c>
      <c r="F23" s="205">
        <f>'APPENDIX 7'!D22</f>
        <v>79539</v>
      </c>
      <c r="G23" s="205">
        <f>'APPENDIX 8'!D22</f>
        <v>18877</v>
      </c>
      <c r="H23" s="205">
        <f>'APPENDIX 10'!D22</f>
        <v>0</v>
      </c>
      <c r="I23" s="205">
        <f>'APPENDIX 9'!D22</f>
        <v>7487</v>
      </c>
      <c r="J23" s="206">
        <f t="shared" si="1"/>
        <v>150235</v>
      </c>
      <c r="K23" s="14">
        <f t="shared" si="3"/>
        <v>0.33951098621483927</v>
      </c>
      <c r="M23" s="16"/>
    </row>
    <row r="24" spans="2:13" ht="29.25" customHeight="1" x14ac:dyDescent="0.25">
      <c r="B24" s="6" t="s">
        <v>60</v>
      </c>
      <c r="C24" s="205">
        <f>'APPENDIX 5'!D23</f>
        <v>469754</v>
      </c>
      <c r="D24" s="205">
        <f>'APPENDIX 6'!D23</f>
        <v>0</v>
      </c>
      <c r="E24" s="205">
        <f>'APPENDIX 11'!D23</f>
        <v>0</v>
      </c>
      <c r="F24" s="205">
        <f>'APPENDIX 7'!D23</f>
        <v>188993</v>
      </c>
      <c r="G24" s="205">
        <f>'APPENDIX 8'!D23</f>
        <v>0</v>
      </c>
      <c r="H24" s="205">
        <f>'APPENDIX 10'!D23</f>
        <v>0</v>
      </c>
      <c r="I24" s="205">
        <f>'APPENDIX 9'!D23</f>
        <v>415612</v>
      </c>
      <c r="J24" s="206">
        <f t="shared" si="1"/>
        <v>1074359</v>
      </c>
      <c r="K24" s="14">
        <f t="shared" si="3"/>
        <v>2.4279075025046661</v>
      </c>
      <c r="M24" s="16"/>
    </row>
    <row r="25" spans="2:13" ht="29.25" customHeight="1" x14ac:dyDescent="0.25">
      <c r="B25" s="6" t="s">
        <v>61</v>
      </c>
      <c r="C25" s="205">
        <f>'APPENDIX 5'!D24</f>
        <v>421717</v>
      </c>
      <c r="D25" s="205">
        <f>'APPENDIX 6'!D24</f>
        <v>5482</v>
      </c>
      <c r="E25" s="205">
        <f>'APPENDIX 11'!D24</f>
        <v>151397</v>
      </c>
      <c r="F25" s="205">
        <f>'APPENDIX 7'!D24</f>
        <v>219948</v>
      </c>
      <c r="G25" s="205">
        <f>'APPENDIX 8'!D24</f>
        <v>437560</v>
      </c>
      <c r="H25" s="205">
        <f>'APPENDIX 10'!D24</f>
        <v>0</v>
      </c>
      <c r="I25" s="205">
        <f>'APPENDIX 9'!D24</f>
        <v>43278</v>
      </c>
      <c r="J25" s="206">
        <f t="shared" si="1"/>
        <v>1279382</v>
      </c>
      <c r="K25" s="14">
        <f t="shared" si="3"/>
        <v>2.8912320335841417</v>
      </c>
      <c r="M25" s="16"/>
    </row>
    <row r="26" spans="2:13" ht="29.25" customHeight="1" x14ac:dyDescent="0.25">
      <c r="B26" s="6" t="s">
        <v>136</v>
      </c>
      <c r="C26" s="205">
        <f>'APPENDIX 5'!D25</f>
        <v>118417</v>
      </c>
      <c r="D26" s="205">
        <f>'APPENDIX 6'!D25</f>
        <v>0</v>
      </c>
      <c r="E26" s="205">
        <f>'APPENDIX 11'!D25</f>
        <v>5061</v>
      </c>
      <c r="F26" s="205">
        <f>'APPENDIX 7'!D25</f>
        <v>66755</v>
      </c>
      <c r="G26" s="205">
        <f>'APPENDIX 8'!D25</f>
        <v>131748</v>
      </c>
      <c r="H26" s="205">
        <f>'APPENDIX 10'!D25</f>
        <v>0</v>
      </c>
      <c r="I26" s="205">
        <f>'APPENDIX 9'!D25</f>
        <v>0</v>
      </c>
      <c r="J26" s="206">
        <f t="shared" si="1"/>
        <v>321981</v>
      </c>
      <c r="K26" s="14">
        <f t="shared" si="3"/>
        <v>0.72763395249069895</v>
      </c>
      <c r="M26" s="16"/>
    </row>
    <row r="27" spans="2:13" ht="29.25" customHeight="1" x14ac:dyDescent="0.25">
      <c r="B27" s="6" t="s">
        <v>137</v>
      </c>
      <c r="C27" s="205">
        <f>'APPENDIX 5'!D26</f>
        <v>16061</v>
      </c>
      <c r="D27" s="205">
        <f>'APPENDIX 6'!D26</f>
        <v>0</v>
      </c>
      <c r="E27" s="205">
        <f>'APPENDIX 11'!D26</f>
        <v>8788</v>
      </c>
      <c r="F27" s="205">
        <f>'APPENDIX 7'!D26</f>
        <v>3107</v>
      </c>
      <c r="G27" s="205">
        <f>'APPENDIX 8'!D26</f>
        <v>2</v>
      </c>
      <c r="H27" s="205">
        <f>'APPENDIX 10'!D26</f>
        <v>0</v>
      </c>
      <c r="I27" s="205">
        <f>'APPENDIX 9'!D26</f>
        <v>0</v>
      </c>
      <c r="J27" s="206">
        <f t="shared" si="1"/>
        <v>27958</v>
      </c>
      <c r="K27" s="14">
        <f t="shared" si="3"/>
        <v>6.3181336922784145E-2</v>
      </c>
      <c r="M27" s="16"/>
    </row>
    <row r="28" spans="2:13" ht="29.25" customHeight="1" x14ac:dyDescent="0.25">
      <c r="B28" s="6" t="s">
        <v>154</v>
      </c>
      <c r="C28" s="205">
        <f>'APPENDIX 5'!D27</f>
        <v>965061</v>
      </c>
      <c r="D28" s="205">
        <f>'APPENDIX 6'!D27</f>
        <v>226198</v>
      </c>
      <c r="E28" s="205">
        <f>'APPENDIX 11'!D27</f>
        <v>101324</v>
      </c>
      <c r="F28" s="205">
        <f>'APPENDIX 7'!D27</f>
        <v>341828</v>
      </c>
      <c r="G28" s="205">
        <f>'APPENDIX 8'!D27</f>
        <v>319694</v>
      </c>
      <c r="H28" s="205">
        <f>'APPENDIX 10'!D27</f>
        <v>0</v>
      </c>
      <c r="I28" s="205">
        <f>'APPENDIX 9'!D27</f>
        <v>337296</v>
      </c>
      <c r="J28" s="206">
        <f t="shared" si="1"/>
        <v>2291401</v>
      </c>
      <c r="K28" s="14">
        <f t="shared" si="3"/>
        <v>5.1782594823021864</v>
      </c>
      <c r="M28" s="16"/>
    </row>
    <row r="29" spans="2:13" ht="29.25" customHeight="1" x14ac:dyDescent="0.25">
      <c r="B29" s="6" t="s">
        <v>38</v>
      </c>
      <c r="C29" s="205">
        <f>'APPENDIX 5'!D28</f>
        <v>0</v>
      </c>
      <c r="D29" s="205">
        <f>'APPENDIX 6'!D28</f>
        <v>0</v>
      </c>
      <c r="E29" s="205">
        <f>'APPENDIX 11'!D28</f>
        <v>0</v>
      </c>
      <c r="F29" s="205">
        <f>'APPENDIX 7'!D28</f>
        <v>1663</v>
      </c>
      <c r="G29" s="205">
        <f>'APPENDIX 8'!D28</f>
        <v>6897</v>
      </c>
      <c r="H29" s="205">
        <f>'APPENDIX 10'!D28</f>
        <v>0</v>
      </c>
      <c r="I29" s="205">
        <f>'APPENDIX 9'!D28</f>
        <v>0</v>
      </c>
      <c r="J29" s="206">
        <f t="shared" si="1"/>
        <v>8560</v>
      </c>
      <c r="K29" s="14">
        <f t="shared" si="3"/>
        <v>1.9344453968775745E-2</v>
      </c>
      <c r="M29" s="16"/>
    </row>
    <row r="30" spans="2:13" ht="29.25" customHeight="1" x14ac:dyDescent="0.25">
      <c r="B30" s="6" t="s">
        <v>62</v>
      </c>
      <c r="C30" s="205">
        <f>'APPENDIX 5'!D29</f>
        <v>8125</v>
      </c>
      <c r="D30" s="205">
        <f>'APPENDIX 6'!D29</f>
        <v>15590</v>
      </c>
      <c r="E30" s="205">
        <f>'APPENDIX 11'!D29</f>
        <v>134054</v>
      </c>
      <c r="F30" s="205">
        <f>'APPENDIX 7'!D29</f>
        <v>163161</v>
      </c>
      <c r="G30" s="205">
        <f>'APPENDIX 8'!D29</f>
        <v>2068</v>
      </c>
      <c r="H30" s="205">
        <f>'APPENDIX 10'!D29</f>
        <v>0</v>
      </c>
      <c r="I30" s="205">
        <f>'APPENDIX 9'!D29</f>
        <v>63620</v>
      </c>
      <c r="J30" s="206">
        <f t="shared" si="1"/>
        <v>386618</v>
      </c>
      <c r="K30" s="14">
        <f t="shared" si="3"/>
        <v>0.87370491875001655</v>
      </c>
      <c r="M30" s="16"/>
    </row>
    <row r="31" spans="2:13" ht="29.25" customHeight="1" x14ac:dyDescent="0.25">
      <c r="B31" s="6" t="s">
        <v>63</v>
      </c>
      <c r="C31" s="205">
        <f>'APPENDIX 5'!D30</f>
        <v>12424</v>
      </c>
      <c r="D31" s="205">
        <f>'APPENDIX 6'!D30</f>
        <v>0</v>
      </c>
      <c r="E31" s="205">
        <f>'APPENDIX 11'!D30</f>
        <v>0</v>
      </c>
      <c r="F31" s="205">
        <f>'APPENDIX 7'!D30</f>
        <v>9520</v>
      </c>
      <c r="G31" s="205">
        <f>'APPENDIX 8'!D30</f>
        <v>0</v>
      </c>
      <c r="H31" s="205">
        <f>'APPENDIX 10'!D30</f>
        <v>0</v>
      </c>
      <c r="I31" s="205">
        <f>'APPENDIX 9'!D30</f>
        <v>0</v>
      </c>
      <c r="J31" s="206">
        <f t="shared" si="1"/>
        <v>21944</v>
      </c>
      <c r="K31" s="14">
        <f t="shared" si="3"/>
        <v>4.9590502090048484E-2</v>
      </c>
      <c r="M31" s="16"/>
    </row>
    <row r="32" spans="2:13" ht="29.25" customHeight="1" x14ac:dyDescent="0.25">
      <c r="B32" s="6" t="s">
        <v>64</v>
      </c>
      <c r="C32" s="205">
        <f>'APPENDIX 5'!D31</f>
        <v>376346</v>
      </c>
      <c r="D32" s="205">
        <f>'APPENDIX 6'!D31</f>
        <v>0</v>
      </c>
      <c r="E32" s="205">
        <f>'APPENDIX 11'!D31</f>
        <v>365673</v>
      </c>
      <c r="F32" s="205">
        <f>'APPENDIX 7'!D31</f>
        <v>273256</v>
      </c>
      <c r="G32" s="205">
        <f>'APPENDIX 8'!D31</f>
        <v>214697</v>
      </c>
      <c r="H32" s="205">
        <f>'APPENDIX 10'!D31</f>
        <v>0</v>
      </c>
      <c r="I32" s="205">
        <f>'APPENDIX 9'!D31</f>
        <v>28053</v>
      </c>
      <c r="J32" s="206">
        <f t="shared" si="1"/>
        <v>1258025</v>
      </c>
      <c r="K32" s="14">
        <f t="shared" si="3"/>
        <v>2.8429680729052698</v>
      </c>
      <c r="M32" s="16"/>
    </row>
    <row r="33" spans="2:16" s="8" customFormat="1" ht="29.25" customHeight="1" x14ac:dyDescent="0.25">
      <c r="B33" s="58" t="s">
        <v>45</v>
      </c>
      <c r="C33" s="207">
        <f t="shared" ref="C33:K33" si="4">SUM(C7:C32)</f>
        <v>13040417</v>
      </c>
      <c r="D33" s="207">
        <f t="shared" si="4"/>
        <v>3587113</v>
      </c>
      <c r="E33" s="207">
        <f t="shared" si="4"/>
        <v>16353604</v>
      </c>
      <c r="F33" s="207">
        <f t="shared" si="4"/>
        <v>4540638</v>
      </c>
      <c r="G33" s="207">
        <f t="shared" si="4"/>
        <v>4847138</v>
      </c>
      <c r="H33" s="207">
        <f t="shared" si="4"/>
        <v>0</v>
      </c>
      <c r="I33" s="207">
        <f t="shared" si="4"/>
        <v>1881499</v>
      </c>
      <c r="J33" s="207">
        <f t="shared" si="4"/>
        <v>44250409</v>
      </c>
      <c r="K33" s="207">
        <f t="shared" si="4"/>
        <v>99.808544142495947</v>
      </c>
      <c r="L33" s="4"/>
      <c r="M33" s="16"/>
      <c r="N33" s="4"/>
      <c r="O33" s="4"/>
      <c r="P33" s="4"/>
    </row>
    <row r="34" spans="2:16" s="8" customFormat="1" ht="29.25" customHeight="1" x14ac:dyDescent="0.25">
      <c r="B34" s="260" t="s">
        <v>46</v>
      </c>
      <c r="C34" s="261"/>
      <c r="D34" s="261"/>
      <c r="E34" s="261"/>
      <c r="F34" s="261"/>
      <c r="G34" s="261"/>
      <c r="H34" s="261"/>
      <c r="I34" s="261"/>
      <c r="J34" s="261"/>
      <c r="K34" s="262"/>
      <c r="L34" s="4"/>
      <c r="M34" s="16"/>
      <c r="N34" s="4"/>
      <c r="O34" s="4"/>
      <c r="P34" s="4"/>
    </row>
    <row r="35" spans="2:16" ht="29.25" customHeight="1" x14ac:dyDescent="0.25">
      <c r="B35" s="6" t="s">
        <v>47</v>
      </c>
      <c r="C35" s="205">
        <f>'APPENDIX 5'!D34</f>
        <v>4401</v>
      </c>
      <c r="D35" s="205">
        <f>'APPENDIX 6'!D34</f>
        <v>0</v>
      </c>
      <c r="E35" s="205">
        <f>'APPENDIX 11'!D34</f>
        <v>0</v>
      </c>
      <c r="F35" s="205">
        <f>'APPENDIX 7'!D34</f>
        <v>127441</v>
      </c>
      <c r="G35" s="205">
        <f>'APPENDIX 8'!D34</f>
        <v>0</v>
      </c>
      <c r="H35" s="205">
        <f>'APPENDIX 10'!D34</f>
        <v>0</v>
      </c>
      <c r="I35" s="205">
        <f>'APPENDIX 9'!D34</f>
        <v>0</v>
      </c>
      <c r="J35" s="206">
        <f>SUM(C35:I35)</f>
        <v>131842</v>
      </c>
      <c r="K35" s="14">
        <f>IFERROR(J35/$J$38,0)*100</f>
        <v>7.9927590968998219</v>
      </c>
      <c r="M35" s="16"/>
    </row>
    <row r="36" spans="2:16" ht="29.25" customHeight="1" x14ac:dyDescent="0.25">
      <c r="B36" s="6" t="s">
        <v>79</v>
      </c>
      <c r="C36" s="205">
        <f>'APPENDIX 5'!D35</f>
        <v>29051</v>
      </c>
      <c r="D36" s="205">
        <f>'APPENDIX 6'!D35</f>
        <v>0</v>
      </c>
      <c r="E36" s="205">
        <f>'APPENDIX 11'!D35</f>
        <v>0</v>
      </c>
      <c r="F36" s="205">
        <f>'APPENDIX 7'!D35</f>
        <v>712394</v>
      </c>
      <c r="G36" s="205">
        <f>'APPENDIX 8'!D35</f>
        <v>0</v>
      </c>
      <c r="H36" s="205">
        <f>'APPENDIX 10'!D35</f>
        <v>0</v>
      </c>
      <c r="I36" s="205">
        <f>'APPENDIX 9'!D35</f>
        <v>0</v>
      </c>
      <c r="J36" s="206">
        <f t="shared" ref="J36:J37" si="5">SUM(C36:I36)</f>
        <v>741445</v>
      </c>
      <c r="K36" s="14">
        <f t="shared" ref="K36:K37" si="6">IFERROR(J36/$J$38,0)*100</f>
        <v>44.949191218283161</v>
      </c>
      <c r="M36" s="16"/>
    </row>
    <row r="37" spans="2:16" ht="29.25" customHeight="1" x14ac:dyDescent="0.25">
      <c r="B37" s="6" t="s">
        <v>48</v>
      </c>
      <c r="C37" s="205">
        <f>'APPENDIX 5'!D36</f>
        <v>30343</v>
      </c>
      <c r="D37" s="205">
        <f>'APPENDIX 6'!D36</f>
        <v>0</v>
      </c>
      <c r="E37" s="205">
        <f>'APPENDIX 11'!D36</f>
        <v>0</v>
      </c>
      <c r="F37" s="205">
        <f>'APPENDIX 7'!D36</f>
        <v>745888</v>
      </c>
      <c r="G37" s="205">
        <f>'APPENDIX 8'!D36</f>
        <v>0</v>
      </c>
      <c r="H37" s="205">
        <f>'APPENDIX 10'!D36</f>
        <v>0</v>
      </c>
      <c r="I37" s="205">
        <f>'APPENDIX 9'!D36</f>
        <v>0</v>
      </c>
      <c r="J37" s="206">
        <f t="shared" si="5"/>
        <v>776231</v>
      </c>
      <c r="K37" s="14">
        <f t="shared" si="6"/>
        <v>47.058049684817021</v>
      </c>
      <c r="M37" s="16"/>
    </row>
    <row r="38" spans="2:16" s="8" customFormat="1" ht="29.25" customHeight="1" x14ac:dyDescent="0.25">
      <c r="B38" s="58" t="s">
        <v>45</v>
      </c>
      <c r="C38" s="208">
        <f>SUM(C35:C37)</f>
        <v>63795</v>
      </c>
      <c r="D38" s="198">
        <f t="shared" ref="D38:J38" si="7">SUM(D35:D37)</f>
        <v>0</v>
      </c>
      <c r="E38" s="198">
        <f t="shared" si="7"/>
        <v>0</v>
      </c>
      <c r="F38" s="198">
        <f t="shared" si="7"/>
        <v>1585723</v>
      </c>
      <c r="G38" s="198">
        <f t="shared" si="7"/>
        <v>0</v>
      </c>
      <c r="H38" s="198">
        <f t="shared" si="7"/>
        <v>0</v>
      </c>
      <c r="I38" s="198">
        <f t="shared" si="7"/>
        <v>0</v>
      </c>
      <c r="J38" s="198">
        <f t="shared" si="7"/>
        <v>1649518</v>
      </c>
      <c r="K38" s="209">
        <f>SUM(K35:K37)</f>
        <v>100</v>
      </c>
      <c r="L38" s="4"/>
      <c r="M38" s="16"/>
      <c r="N38" s="4"/>
      <c r="O38" s="4"/>
      <c r="P38" s="4"/>
    </row>
    <row r="39" spans="2:16" ht="18" customHeight="1" x14ac:dyDescent="0.3">
      <c r="B39" s="263" t="s">
        <v>50</v>
      </c>
      <c r="C39" s="263"/>
      <c r="D39" s="263"/>
      <c r="E39" s="263"/>
      <c r="F39" s="263"/>
      <c r="G39" s="263"/>
      <c r="H39" s="263"/>
      <c r="I39" s="263"/>
      <c r="J39" s="263"/>
      <c r="K39" s="263"/>
    </row>
    <row r="40" spans="2:16" s="17" customFormat="1" ht="18" customHeight="1" x14ac:dyDescent="0.25">
      <c r="L40" s="4"/>
      <c r="M40" s="4"/>
      <c r="N40" s="4"/>
      <c r="O40" s="4"/>
      <c r="P40" s="4"/>
    </row>
  </sheetData>
  <sheetProtection algorithmName="SHA-512" hashValue="w2xzQdCbLgKxtFG5U+/8ouKognpGQ32nbd1gd/GKHIb61SPq42c7laHMKlrDj+l/uhL0MWNRqp45wnY3JTFTvw==" saltValue="Uo/a108ADZ7RyBLuEawT0Q==" spinCount="100000" sheet="1" objects="1" scenarios="1"/>
  <mergeCells count="4">
    <mergeCell ref="B4:K4"/>
    <mergeCell ref="B34:K34"/>
    <mergeCell ref="B39:K39"/>
    <mergeCell ref="B6:K6"/>
  </mergeCells>
  <pageMargins left="0.7" right="0.7" top="0.75" bottom="0.75" header="0.3" footer="0.3"/>
  <pageSetup paperSize="9" scale="45" orientation="landscape" r:id="rId1"/>
  <ignoredErrors>
    <ignoredError sqref="K21"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2:K38"/>
  <sheetViews>
    <sheetView showGridLines="0" zoomScale="80" zoomScaleNormal="80" workbookViewId="0">
      <selection activeCell="B3" sqref="B3:J38"/>
    </sheetView>
  </sheetViews>
  <sheetFormatPr defaultColWidth="9.33203125" defaultRowHeight="13.8" x14ac:dyDescent="0.25"/>
  <cols>
    <col min="1" max="1" width="16.6640625" style="4" customWidth="1"/>
    <col min="2" max="2" width="56.5546875" style="4" customWidth="1"/>
    <col min="3" max="10" width="25.33203125" style="4" customWidth="1"/>
    <col min="11" max="11" width="11.5546875" style="4" bestFit="1" customWidth="1"/>
    <col min="12" max="16384" width="9.33203125" style="4"/>
  </cols>
  <sheetData>
    <row r="2" spans="2:10" ht="6.75" customHeight="1" x14ac:dyDescent="0.25"/>
    <row r="3" spans="2:10" ht="21" customHeight="1" x14ac:dyDescent="0.3">
      <c r="B3" s="267" t="s">
        <v>294</v>
      </c>
      <c r="C3" s="267"/>
      <c r="D3" s="267"/>
      <c r="E3" s="267"/>
      <c r="F3" s="267"/>
      <c r="G3" s="267"/>
      <c r="H3" s="267"/>
      <c r="I3" s="267"/>
      <c r="J3" s="267"/>
    </row>
    <row r="4" spans="2:10" ht="39" customHeight="1" x14ac:dyDescent="0.25">
      <c r="B4" s="60" t="s">
        <v>0</v>
      </c>
      <c r="C4" s="66" t="s">
        <v>80</v>
      </c>
      <c r="D4" s="66" t="s">
        <v>81</v>
      </c>
      <c r="E4" s="66" t="s">
        <v>159</v>
      </c>
      <c r="F4" s="66" t="s">
        <v>82</v>
      </c>
      <c r="G4" s="66" t="s">
        <v>83</v>
      </c>
      <c r="H4" s="66" t="s">
        <v>140</v>
      </c>
      <c r="I4" s="66" t="s">
        <v>160</v>
      </c>
      <c r="J4" s="66" t="s">
        <v>84</v>
      </c>
    </row>
    <row r="5" spans="2:10" ht="27.75" customHeight="1" x14ac:dyDescent="0.25">
      <c r="B5" s="264" t="s">
        <v>16</v>
      </c>
      <c r="C5" s="265"/>
      <c r="D5" s="265"/>
      <c r="E5" s="265"/>
      <c r="F5" s="265"/>
      <c r="G5" s="265"/>
      <c r="H5" s="265"/>
      <c r="I5" s="265"/>
      <c r="J5" s="266"/>
    </row>
    <row r="6" spans="2:10" ht="27.75" customHeight="1" x14ac:dyDescent="0.25">
      <c r="B6" s="13" t="s">
        <v>153</v>
      </c>
      <c r="C6" s="201">
        <f>IFERROR(('APPENDIX 3'!C9/'APPENDIX 3'!C$33)*100,0)</f>
        <v>33.032126196577913</v>
      </c>
      <c r="D6" s="201">
        <f>IFERROR(('APPENDIX 3'!D9/'APPENDIX 3'!D$33)*100,0)</f>
        <v>29.226567437379309</v>
      </c>
      <c r="E6" s="201">
        <f>IFERROR(('APPENDIX 3'!E9/'APPENDIX 3'!E$33)*100,0)</f>
        <v>25.056134415386357</v>
      </c>
      <c r="F6" s="201">
        <f>IFERROR(('APPENDIX 3'!F9/'APPENDIX 3'!F$33)*100,0)</f>
        <v>7.7705159495207496</v>
      </c>
      <c r="G6" s="201">
        <f>IFERROR(('APPENDIX 3'!G9/'APPENDIX 3'!G$33)*100,0)</f>
        <v>15.873800168264241</v>
      </c>
      <c r="H6" s="201">
        <f>IFERROR(('APPENDIX 3'!H9/'APPENDIX 3'!H$33)*100,0)</f>
        <v>0</v>
      </c>
      <c r="I6" s="201">
        <f>IFERROR(('APPENDIX 3'!I9/'APPENDIX 3'!I$33)*100,0)</f>
        <v>17.602666809814941</v>
      </c>
      <c r="J6" s="202">
        <f>IFERROR(('APPENDIX 3'!J9/'APPENDIX 3'!J$33)*100,0)</f>
        <v>24.648242234326016</v>
      </c>
    </row>
    <row r="7" spans="2:10" ht="27.75" customHeight="1" x14ac:dyDescent="0.25">
      <c r="B7" s="13" t="s">
        <v>58</v>
      </c>
      <c r="C7" s="201">
        <f>IFERROR(('APPENDIX 3'!C17/'APPENDIX 3'!C$33)*100,0)</f>
        <v>13.664984793047646</v>
      </c>
      <c r="D7" s="201">
        <f>IFERROR(('APPENDIX 3'!D17/'APPENDIX 3'!D$33)*100,0)</f>
        <v>19.199590311205696</v>
      </c>
      <c r="E7" s="201">
        <f>IFERROR(('APPENDIX 3'!E17/'APPENDIX 3'!E$33)*100,0)</f>
        <v>22.103158423060751</v>
      </c>
      <c r="F7" s="201">
        <f>IFERROR(('APPENDIX 3'!F17/'APPENDIX 3'!F$33)*100,0)</f>
        <v>16.150043231810155</v>
      </c>
      <c r="G7" s="201">
        <f>IFERROR(('APPENDIX 3'!G17/'APPENDIX 3'!G$33)*100,0)</f>
        <v>1.1993675443117155</v>
      </c>
      <c r="H7" s="201">
        <f>IFERROR(('APPENDIX 3'!H17/'APPENDIX 3'!H$33)*100,0)</f>
        <v>0</v>
      </c>
      <c r="I7" s="201">
        <f>IFERROR(('APPENDIX 3'!I17/'APPENDIX 3'!I$33)*100,0)</f>
        <v>0</v>
      </c>
      <c r="J7" s="202">
        <f>IFERROR(('APPENDIX 3'!J17/'APPENDIX 3'!J$33)*100,0)</f>
        <v>15.540636019884019</v>
      </c>
    </row>
    <row r="8" spans="2:10" ht="27.75" customHeight="1" x14ac:dyDescent="0.25">
      <c r="B8" s="13" t="s">
        <v>57</v>
      </c>
      <c r="C8" s="201">
        <f>IFERROR(('APPENDIX 3'!C16/'APPENDIX 3'!C$33)*100,0)</f>
        <v>10.777569459626942</v>
      </c>
      <c r="D8" s="201">
        <f>IFERROR(('APPENDIX 3'!D16/'APPENDIX 3'!D$33)*100,0)</f>
        <v>9.1142654273785073</v>
      </c>
      <c r="E8" s="201">
        <f>IFERROR(('APPENDIX 3'!E16/'APPENDIX 3'!E$33)*100,0)</f>
        <v>24.648089803324087</v>
      </c>
      <c r="F8" s="201">
        <f>IFERROR(('APPENDIX 3'!F16/'APPENDIX 3'!F$33)*100,0)</f>
        <v>4.412441599616618</v>
      </c>
      <c r="G8" s="201">
        <f>IFERROR(('APPENDIX 3'!G16/'APPENDIX 3'!G$33)*100,0)</f>
        <v>2.9328440824255466</v>
      </c>
      <c r="H8" s="201">
        <f>IFERROR(('APPENDIX 3'!H16/'APPENDIX 3'!H$33)*100,0)</f>
        <v>0</v>
      </c>
      <c r="I8" s="201">
        <f>IFERROR(('APPENDIX 3'!I16/'APPENDIX 3'!I$33)*100,0)</f>
        <v>0.80318937187848638</v>
      </c>
      <c r="J8" s="202">
        <f>IFERROR(('APPENDIX 3'!J16/'APPENDIX 3'!J$33)*100,0)</f>
        <v>13.832310566892161</v>
      </c>
    </row>
    <row r="9" spans="2:10" ht="27.75" customHeight="1" x14ac:dyDescent="0.25">
      <c r="B9" s="13" t="s">
        <v>53</v>
      </c>
      <c r="C9" s="201">
        <f>IFERROR(('APPENDIX 3'!C11/'APPENDIX 3'!C$33)*100,0)</f>
        <v>3.9280722387942042</v>
      </c>
      <c r="D9" s="201">
        <f>IFERROR(('APPENDIX 3'!D11/'APPENDIX 3'!D$33)*100,0)</f>
        <v>2.4356355654254549</v>
      </c>
      <c r="E9" s="201">
        <f>IFERROR(('APPENDIX 3'!E11/'APPENDIX 3'!E$33)*100,0)</f>
        <v>2.6937670742180133</v>
      </c>
      <c r="F9" s="201">
        <f>IFERROR(('APPENDIX 3'!F11/'APPENDIX 3'!F$33)*100,0)</f>
        <v>6.4504591645491232</v>
      </c>
      <c r="G9" s="201">
        <f>IFERROR(('APPENDIX 3'!G11/'APPENDIX 3'!G$33)*100,0)</f>
        <v>34.457426217285338</v>
      </c>
      <c r="H9" s="201">
        <f>IFERROR(('APPENDIX 3'!H11/'APPENDIX 3'!H$33)*100,0)</f>
        <v>0</v>
      </c>
      <c r="I9" s="201">
        <f>IFERROR(('APPENDIX 3'!I11/'APPENDIX 3'!I$33)*100,0)</f>
        <v>0</v>
      </c>
      <c r="J9" s="202">
        <f>IFERROR(('APPENDIX 3'!J11/'APPENDIX 3'!J$33)*100,0)</f>
        <v>6.7868864217729596</v>
      </c>
    </row>
    <row r="10" spans="2:10" ht="27.75" customHeight="1" x14ac:dyDescent="0.25">
      <c r="B10" s="13" t="s">
        <v>154</v>
      </c>
      <c r="C10" s="201">
        <f>IFERROR(('APPENDIX 3'!C28/'APPENDIX 3'!C$33)*100,0)</f>
        <v>7.4005378815723457</v>
      </c>
      <c r="D10" s="201">
        <f>IFERROR(('APPENDIX 3'!D28/'APPENDIX 3'!D$33)*100,0)</f>
        <v>6.3058509726345395</v>
      </c>
      <c r="E10" s="201">
        <f>IFERROR(('APPENDIX 3'!E28/'APPENDIX 3'!E$33)*100,0)</f>
        <v>0.6195820811119066</v>
      </c>
      <c r="F10" s="201">
        <f>IFERROR(('APPENDIX 3'!F28/'APPENDIX 3'!F$33)*100,0)</f>
        <v>7.5281931746155495</v>
      </c>
      <c r="G10" s="201">
        <f>IFERROR(('APPENDIX 3'!G28/'APPENDIX 3'!G$33)*100,0)</f>
        <v>6.5955209032629147</v>
      </c>
      <c r="H10" s="201">
        <f>IFERROR(('APPENDIX 3'!H28/'APPENDIX 3'!H$33)*100,0)</f>
        <v>0</v>
      </c>
      <c r="I10" s="201">
        <f>IFERROR(('APPENDIX 3'!I28/'APPENDIX 3'!I$33)*100,0)</f>
        <v>17.926982687739933</v>
      </c>
      <c r="J10" s="202">
        <f>IFERROR(('APPENDIX 3'!J28/'APPENDIX 3'!J$33)*100,0)</f>
        <v>5.1782594823021864</v>
      </c>
    </row>
    <row r="11" spans="2:10" ht="27.75" customHeight="1" x14ac:dyDescent="0.25">
      <c r="B11" s="13" t="s">
        <v>138</v>
      </c>
      <c r="C11" s="201">
        <f>IFERROR(('APPENDIX 3'!C20/'APPENDIX 3'!C$33)*100,0)</f>
        <v>4.620879838428479</v>
      </c>
      <c r="D11" s="201">
        <f>IFERROR(('APPENDIX 3'!D20/'APPENDIX 3'!D$33)*100,0)</f>
        <v>0.16283289653824679</v>
      </c>
      <c r="E11" s="201">
        <f>IFERROR(('APPENDIX 3'!E20/'APPENDIX 3'!E$33)*100,0)</f>
        <v>4.7500538719171628</v>
      </c>
      <c r="F11" s="201">
        <f>IFERROR(('APPENDIX 3'!F20/'APPENDIX 3'!F$33)*100,0)</f>
        <v>6.9232561591564892</v>
      </c>
      <c r="G11" s="201">
        <f>IFERROR(('APPENDIX 3'!G20/'APPENDIX 3'!G$33)*100,0)</f>
        <v>5.223721709594404</v>
      </c>
      <c r="H11" s="201">
        <f>IFERROR(('APPENDIX 3'!H20/'APPENDIX 3'!H$33)*100,0)</f>
        <v>0</v>
      </c>
      <c r="I11" s="201">
        <f>IFERROR(('APPENDIX 3'!I20/'APPENDIX 3'!I$33)*100,0)</f>
        <v>30.654972444843182</v>
      </c>
      <c r="J11" s="202">
        <f>IFERROR(('APPENDIX 3'!J20/'APPENDIX 3'!J$33)*100,0)</f>
        <v>5.7164714567948964</v>
      </c>
    </row>
    <row r="12" spans="2:10" ht="27.75" customHeight="1" x14ac:dyDescent="0.25">
      <c r="B12" s="13" t="s">
        <v>35</v>
      </c>
      <c r="C12" s="201">
        <f>IFERROR(('APPENDIX 3'!C22/'APPENDIX 3'!C$33)*100,0)</f>
        <v>5.353847196757588</v>
      </c>
      <c r="D12" s="201">
        <f>IFERROR(('APPENDIX 3'!D22/'APPENDIX 3'!D$33)*100,0)</f>
        <v>23.040311247512975</v>
      </c>
      <c r="E12" s="201">
        <f>IFERROR(('APPENDIX 3'!E22/'APPENDIX 3'!E$33)*100,0)</f>
        <v>0.96559143782618195</v>
      </c>
      <c r="F12" s="201">
        <f>IFERROR(('APPENDIX 3'!F22/'APPENDIX 3'!F$33)*100,0)</f>
        <v>2.1573400037615857</v>
      </c>
      <c r="G12" s="201">
        <f>IFERROR(('APPENDIX 3'!G22/'APPENDIX 3'!G$33)*100,0)</f>
        <v>2.3815496897344373</v>
      </c>
      <c r="H12" s="201">
        <f>IFERROR(('APPENDIX 3'!H22/'APPENDIX 3'!H$33)*100,0)</f>
        <v>0</v>
      </c>
      <c r="I12" s="201">
        <f>IFERROR(('APPENDIX 3'!I22/'APPENDIX 3'!I$33)*100,0)</f>
        <v>0.19165569580424968</v>
      </c>
      <c r="J12" s="202">
        <f>IFERROR(('APPENDIX 3'!J22/'APPENDIX 3'!J$33)*100,0)</f>
        <v>4.2927399834880617</v>
      </c>
    </row>
    <row r="13" spans="2:10" ht="27.75" customHeight="1" x14ac:dyDescent="0.25">
      <c r="B13" s="13" t="s">
        <v>61</v>
      </c>
      <c r="C13" s="201">
        <f>IFERROR(('APPENDIX 3'!C25/'APPENDIX 3'!C$33)*100,0)</f>
        <v>3.2339226575346478</v>
      </c>
      <c r="D13" s="201">
        <f>IFERROR(('APPENDIX 3'!D25/'APPENDIX 3'!D$33)*100,0)</f>
        <v>0.15282484828328519</v>
      </c>
      <c r="E13" s="201">
        <f>IFERROR(('APPENDIX 3'!E25/'APPENDIX 3'!E$33)*100,0)</f>
        <v>0.92577146909023844</v>
      </c>
      <c r="F13" s="201">
        <f>IFERROR(('APPENDIX 3'!F25/'APPENDIX 3'!F$33)*100,0)</f>
        <v>4.8439888843814458</v>
      </c>
      <c r="G13" s="201">
        <f>IFERROR(('APPENDIX 3'!G25/'APPENDIX 3'!G$33)*100,0)</f>
        <v>9.0271826384971909</v>
      </c>
      <c r="H13" s="201">
        <f>IFERROR(('APPENDIX 3'!H25/'APPENDIX 3'!H$33)*100,0)</f>
        <v>0</v>
      </c>
      <c r="I13" s="201">
        <f>IFERROR(('APPENDIX 3'!I25/'APPENDIX 3'!I$33)*100,0)</f>
        <v>2.3001872443195559</v>
      </c>
      <c r="J13" s="202">
        <f>IFERROR(('APPENDIX 3'!J25/'APPENDIX 3'!J$33)*100,0)</f>
        <v>2.8912320335841417</v>
      </c>
    </row>
    <row r="14" spans="2:10" ht="27.75" customHeight="1" x14ac:dyDescent="0.25">
      <c r="B14" s="13" t="s">
        <v>59</v>
      </c>
      <c r="C14" s="201">
        <f>IFERROR(('APPENDIX 3'!C18/'APPENDIX 3'!C$33)*100,0)</f>
        <v>5.2933890074220784</v>
      </c>
      <c r="D14" s="201">
        <f>IFERROR(('APPENDIX 3'!D18/'APPENDIX 3'!D$33)*100,0)</f>
        <v>7.120210598327958</v>
      </c>
      <c r="E14" s="201">
        <f>IFERROR(('APPENDIX 3'!E18/'APPENDIX 3'!E$33)*100,0)</f>
        <v>8.4441386742640958</v>
      </c>
      <c r="F14" s="201">
        <f>IFERROR(('APPENDIX 3'!F18/'APPENDIX 3'!F$33)*100,0)</f>
        <v>0.70219207080590884</v>
      </c>
      <c r="G14" s="201">
        <f>IFERROR(('APPENDIX 3'!G18/'APPENDIX 3'!G$33)*100,0)</f>
        <v>0</v>
      </c>
      <c r="H14" s="201">
        <f>IFERROR(('APPENDIX 3'!H18/'APPENDIX 3'!H$33)*100,0)</f>
        <v>0</v>
      </c>
      <c r="I14" s="201">
        <f>IFERROR(('APPENDIX 3'!I18/'APPENDIX 3'!I$33)*100,0)</f>
        <v>0</v>
      </c>
      <c r="J14" s="202">
        <f>IFERROR(('APPENDIX 3'!J18/'APPENDIX 3'!J$33)*100,0)</f>
        <v>5.3298829396130554</v>
      </c>
    </row>
    <row r="15" spans="2:10" ht="27.75" customHeight="1" x14ac:dyDescent="0.25">
      <c r="B15" s="13" t="s">
        <v>64</v>
      </c>
      <c r="C15" s="201">
        <f>IFERROR(('APPENDIX 3'!C32/'APPENDIX 3'!C$33)*100,0)</f>
        <v>2.8859966671311201</v>
      </c>
      <c r="D15" s="201">
        <f>IFERROR(('APPENDIX 3'!D32/'APPENDIX 3'!D$33)*100,0)</f>
        <v>0</v>
      </c>
      <c r="E15" s="201">
        <f>IFERROR(('APPENDIX 3'!E32/'APPENDIX 3'!E$33)*100,0)</f>
        <v>2.2360392241367713</v>
      </c>
      <c r="F15" s="201">
        <f>IFERROR(('APPENDIX 3'!F32/'APPENDIX 3'!F$33)*100,0)</f>
        <v>6.0180089229751408</v>
      </c>
      <c r="G15" s="201">
        <f>IFERROR(('APPENDIX 3'!G32/'APPENDIX 3'!G$33)*100,0)</f>
        <v>4.4293560447422786</v>
      </c>
      <c r="H15" s="201">
        <f>IFERROR(('APPENDIX 3'!H32/'APPENDIX 3'!H$33)*100,0)</f>
        <v>0</v>
      </c>
      <c r="I15" s="201">
        <f>IFERROR(('APPENDIX 3'!I32/'APPENDIX 3'!I$33)*100,0)</f>
        <v>1.4909920228498659</v>
      </c>
      <c r="J15" s="202">
        <f>IFERROR(('APPENDIX 3'!J32/'APPENDIX 3'!J$33)*100,0)</f>
        <v>2.8429680729052698</v>
      </c>
    </row>
    <row r="16" spans="2:10" ht="27.75" customHeight="1" x14ac:dyDescent="0.25">
      <c r="B16" s="13" t="s">
        <v>144</v>
      </c>
      <c r="C16" s="201">
        <f>IFERROR(('APPENDIX 3'!C8/'APPENDIX 3'!C$33)*100,0)</f>
        <v>2.2509709620482226</v>
      </c>
      <c r="D16" s="201">
        <f>IFERROR(('APPENDIX 3'!D8/'APPENDIX 3'!D$33)*100,0)</f>
        <v>0</v>
      </c>
      <c r="E16" s="201">
        <f>IFERROR(('APPENDIX 3'!E8/'APPENDIX 3'!E$33)*100,0)</f>
        <v>0</v>
      </c>
      <c r="F16" s="201">
        <f>IFERROR(('APPENDIX 3'!F8/'APPENDIX 3'!F$33)*100,0)</f>
        <v>11.382475326154607</v>
      </c>
      <c r="G16" s="201">
        <f>IFERROR(('APPENDIX 3'!G8/'APPENDIX 3'!G$33)*100,0)</f>
        <v>6.5582205416887236</v>
      </c>
      <c r="H16" s="201">
        <f>IFERROR(('APPENDIX 3'!H8/'APPENDIX 3'!H$33)*100,0)</f>
        <v>0</v>
      </c>
      <c r="I16" s="201">
        <f>IFERROR(('APPENDIX 3'!I8/'APPENDIX 3'!I$33)*100,0)</f>
        <v>0</v>
      </c>
      <c r="J16" s="202">
        <f>IFERROR(('APPENDIX 3'!J8/'APPENDIX 3'!J$33)*100,0)</f>
        <v>2.5497142862566538</v>
      </c>
    </row>
    <row r="17" spans="2:10" ht="27.75" customHeight="1" x14ac:dyDescent="0.25">
      <c r="B17" s="13" t="s">
        <v>60</v>
      </c>
      <c r="C17" s="201">
        <f>IFERROR(('APPENDIX 3'!C24/'APPENDIX 3'!C$33)*100,0)</f>
        <v>3.6022927794410258</v>
      </c>
      <c r="D17" s="201">
        <f>IFERROR(('APPENDIX 3'!D24/'APPENDIX 3'!D$33)*100,0)</f>
        <v>0</v>
      </c>
      <c r="E17" s="201">
        <f>IFERROR(('APPENDIX 3'!E24/'APPENDIX 3'!E$33)*100,0)</f>
        <v>0</v>
      </c>
      <c r="F17" s="201">
        <f>IFERROR(('APPENDIX 3'!F24/'APPENDIX 3'!F$33)*100,0)</f>
        <v>4.1622564934707418</v>
      </c>
      <c r="G17" s="201">
        <f>IFERROR(('APPENDIX 3'!G24/'APPENDIX 3'!G$33)*100,0)</f>
        <v>0</v>
      </c>
      <c r="H17" s="201">
        <f>IFERROR(('APPENDIX 3'!H24/'APPENDIX 3'!H$33)*100,0)</f>
        <v>0</v>
      </c>
      <c r="I17" s="201">
        <f>IFERROR(('APPENDIX 3'!I24/'APPENDIX 3'!I$33)*100,0)</f>
        <v>22.089408498224021</v>
      </c>
      <c r="J17" s="202">
        <f>IFERROR(('APPENDIX 3'!J24/'APPENDIX 3'!J$33)*100,0)</f>
        <v>2.4279075025046661</v>
      </c>
    </row>
    <row r="18" spans="2:10" ht="27.75" customHeight="1" x14ac:dyDescent="0.25">
      <c r="B18" s="13" t="s">
        <v>51</v>
      </c>
      <c r="C18" s="201">
        <f>IFERROR(('APPENDIX 3'!C7/'APPENDIX 3'!C$33)*100,0)</f>
        <v>0.55685335829368032</v>
      </c>
      <c r="D18" s="201">
        <f>IFERROR(('APPENDIX 3'!D7/'APPENDIX 3'!D$33)*100,0)</f>
        <v>0.26798709714469543</v>
      </c>
      <c r="E18" s="201">
        <f>IFERROR(('APPENDIX 3'!E7/'APPENDIX 3'!E$33)*100,0)</f>
        <v>1.5341327819849375</v>
      </c>
      <c r="F18" s="201">
        <f>IFERROR(('APPENDIX 3'!F7/'APPENDIX 3'!F$33)*100,0)</f>
        <v>7.5651042871067897</v>
      </c>
      <c r="G18" s="201">
        <f>IFERROR(('APPENDIX 3'!G7/'APPENDIX 3'!G$33)*100,0)</f>
        <v>3.1514679383999384</v>
      </c>
      <c r="H18" s="201">
        <f>IFERROR(('APPENDIX 3'!H7/'APPENDIX 3'!H$33)*100,0)</f>
        <v>0</v>
      </c>
      <c r="I18" s="201">
        <f>IFERROR(('APPENDIX 3'!I7/'APPENDIX 3'!I$33)*100,0)</f>
        <v>3.4546922427277403E-3</v>
      </c>
      <c r="J18" s="202">
        <f>IFERROR(('APPENDIX 3'!J7/'APPENDIX 3'!J$33)*100,0)</f>
        <v>1.8744233527875416</v>
      </c>
    </row>
    <row r="19" spans="2:10" ht="27.75" customHeight="1" x14ac:dyDescent="0.25">
      <c r="B19" s="13" t="s">
        <v>55</v>
      </c>
      <c r="C19" s="201">
        <f>IFERROR(('APPENDIX 3'!C14/'APPENDIX 3'!C$33)*100,0)</f>
        <v>2.1471706004493568E-3</v>
      </c>
      <c r="D19" s="201">
        <f>IFERROR(('APPENDIX 3'!D14/'APPENDIX 3'!D$33)*100,0)</f>
        <v>0</v>
      </c>
      <c r="E19" s="201">
        <f>IFERROR(('APPENDIX 3'!E14/'APPENDIX 3'!E$33)*100,0)</f>
        <v>4.6874010157027159</v>
      </c>
      <c r="F19" s="201">
        <f>IFERROR(('APPENDIX 3'!F14/'APPENDIX 3'!F$33)*100,0)</f>
        <v>0.57983041149723891</v>
      </c>
      <c r="G19" s="201">
        <f>IFERROR(('APPENDIX 3'!G14/'APPENDIX 3'!G$33)*100,0)</f>
        <v>5.2422687367267039E-2</v>
      </c>
      <c r="H19" s="201">
        <f>IFERROR(('APPENDIX 3'!H14/'APPENDIX 3'!H$33)*100,0)</f>
        <v>0</v>
      </c>
      <c r="I19" s="201">
        <f>IFERROR(('APPENDIX 3'!I14/'APPENDIX 3'!I$33)*100,0)</f>
        <v>3.1572166660731682</v>
      </c>
      <c r="J19" s="202">
        <f>IFERROR(('APPENDIX 3'!J14/'APPENDIX 3'!J$33)*100,0)</f>
        <v>1.9324363758988081</v>
      </c>
    </row>
    <row r="20" spans="2:10" ht="27.75" customHeight="1" x14ac:dyDescent="0.25">
      <c r="B20" s="13" t="s">
        <v>62</v>
      </c>
      <c r="C20" s="201">
        <f>IFERROR(('APPENDIX 3'!C30/'APPENDIX 3'!C$33)*100,0)</f>
        <v>6.2306289745182222E-2</v>
      </c>
      <c r="D20" s="201">
        <f>IFERROR(('APPENDIX 3'!D30/'APPENDIX 3'!D$33)*100,0)</f>
        <v>0.43461134343969648</v>
      </c>
      <c r="E20" s="201">
        <f>IFERROR(('APPENDIX 3'!E30/'APPENDIX 3'!E$33)*100,0)</f>
        <v>0.81972145100248239</v>
      </c>
      <c r="F20" s="201">
        <f>IFERROR(('APPENDIX 3'!F30/'APPENDIX 3'!F$33)*100,0)</f>
        <v>3.5933496570305756</v>
      </c>
      <c r="G20" s="201">
        <f>IFERROR(('APPENDIX 3'!G30/'APPENDIX 3'!G$33)*100,0)</f>
        <v>4.2664351623576638E-2</v>
      </c>
      <c r="H20" s="201">
        <f>IFERROR(('APPENDIX 3'!H30/'APPENDIX 3'!H$33)*100,0)</f>
        <v>0</v>
      </c>
      <c r="I20" s="201">
        <f>IFERROR(('APPENDIX 3'!I30/'APPENDIX 3'!I$33)*100,0)</f>
        <v>3.3813464689590589</v>
      </c>
      <c r="J20" s="202">
        <f>IFERROR(('APPENDIX 3'!J30/'APPENDIX 3'!J$33)*100,0)</f>
        <v>0.87370491875001655</v>
      </c>
    </row>
    <row r="21" spans="2:10" ht="27.75" customHeight="1" x14ac:dyDescent="0.25">
      <c r="B21" s="13" t="s">
        <v>136</v>
      </c>
      <c r="C21" s="201">
        <f>IFERROR(('APPENDIX 3'!C26/'APPENDIX 3'!C$33)*100,0)</f>
        <v>0.90807678926218394</v>
      </c>
      <c r="D21" s="201">
        <f>IFERROR(('APPENDIX 3'!D26/'APPENDIX 3'!D$33)*100,0)</f>
        <v>0</v>
      </c>
      <c r="E21" s="201">
        <f>IFERROR(('APPENDIX 3'!E26/'APPENDIX 3'!E$33)*100,0)</f>
        <v>3.0947306783263188E-2</v>
      </c>
      <c r="F21" s="201">
        <f>IFERROR(('APPENDIX 3'!F26/'APPENDIX 3'!F$33)*100,0)</f>
        <v>1.4701678486591532</v>
      </c>
      <c r="G21" s="201">
        <f>IFERROR(('APPENDIX 3'!G26/'APPENDIX 3'!G$33)*100,0)</f>
        <v>2.7180575424095621</v>
      </c>
      <c r="H21" s="201">
        <f>IFERROR(('APPENDIX 3'!H26/'APPENDIX 3'!H$33)*100,0)</f>
        <v>0</v>
      </c>
      <c r="I21" s="201">
        <f>IFERROR(('APPENDIX 3'!I26/'APPENDIX 3'!I$33)*100,0)</f>
        <v>0</v>
      </c>
      <c r="J21" s="202">
        <f>IFERROR(('APPENDIX 3'!J26/'APPENDIX 3'!J$33)*100,0)</f>
        <v>0.72763395249069895</v>
      </c>
    </row>
    <row r="22" spans="2:10" ht="27.75" customHeight="1" x14ac:dyDescent="0.25">
      <c r="B22" s="13" t="s">
        <v>133</v>
      </c>
      <c r="C22" s="201">
        <f>IFERROR(('APPENDIX 3'!C19/'APPENDIX 3'!C$33)*100,0)</f>
        <v>0.18691886923554668</v>
      </c>
      <c r="D22" s="201">
        <f>IFERROR(('APPENDIX 3'!D19/'APPENDIX 3'!D$33)*100,0)</f>
        <v>2.5393122547296394</v>
      </c>
      <c r="E22" s="201">
        <f>IFERROR(('APPENDIX 3'!E19/'APPENDIX 3'!E$33)*100,0)</f>
        <v>0.16320561510478057</v>
      </c>
      <c r="F22" s="201">
        <f>IFERROR(('APPENDIX 3'!F19/'APPENDIX 3'!F$33)*100,0)</f>
        <v>0.43099670134461282</v>
      </c>
      <c r="G22" s="201">
        <f>IFERROR(('APPENDIX 3'!G19/'APPENDIX 3'!G$33)*100,0)</f>
        <v>2.9229000701032239</v>
      </c>
      <c r="H22" s="201">
        <f>IFERROR(('APPENDIX 3'!H19/'APPENDIX 3'!H$33)*100,0)</f>
        <v>0</v>
      </c>
      <c r="I22" s="201">
        <f>IFERROR(('APPENDIX 3'!I19/'APPENDIX 3'!I$33)*100,0)</f>
        <v>0</v>
      </c>
      <c r="J22" s="202">
        <f>IFERROR(('APPENDIX 3'!J19/'APPENDIX 3'!J$33)*100,0)</f>
        <v>0.68564338015497206</v>
      </c>
    </row>
    <row r="23" spans="2:10" ht="27.75" customHeight="1" x14ac:dyDescent="0.25">
      <c r="B23" s="13" t="s">
        <v>56</v>
      </c>
      <c r="C23" s="201">
        <f>IFERROR(('APPENDIX 3'!C15/'APPENDIX 3'!C$33)*100,0)</f>
        <v>0.17950346219756622</v>
      </c>
      <c r="D23" s="201">
        <f>IFERROR(('APPENDIX 3'!D15/'APPENDIX 3'!D$33)*100,0)</f>
        <v>0</v>
      </c>
      <c r="E23" s="201">
        <f>IFERROR(('APPENDIX 3'!E15/'APPENDIX 3'!E$33)*100,0)</f>
        <v>0.26852796484493574</v>
      </c>
      <c r="F23" s="201">
        <f>IFERROR(('APPENDIX 3'!F15/'APPENDIX 3'!F$33)*100,0)</f>
        <v>1.6066684901989543</v>
      </c>
      <c r="G23" s="201">
        <f>IFERROR(('APPENDIX 3'!G15/'APPENDIX 3'!G$33)*100,0)</f>
        <v>0</v>
      </c>
      <c r="H23" s="201">
        <f>IFERROR(('APPENDIX 3'!H15/'APPENDIX 3'!H$33)*100,0)</f>
        <v>0</v>
      </c>
      <c r="I23" s="201">
        <f>IFERROR(('APPENDIX 3'!I15/'APPENDIX 3'!I$33)*100,0)</f>
        <v>0</v>
      </c>
      <c r="J23" s="202">
        <f>IFERROR(('APPENDIX 3'!J15/'APPENDIX 3'!J$33)*100,0)</f>
        <v>0.31700271968107685</v>
      </c>
    </row>
    <row r="24" spans="2:10" ht="27.75" customHeight="1" x14ac:dyDescent="0.25">
      <c r="B24" s="13" t="s">
        <v>54</v>
      </c>
      <c r="C24" s="201">
        <f>IFERROR(('APPENDIX 3'!C13/'APPENDIX 3'!C$33)*100,0)</f>
        <v>0</v>
      </c>
      <c r="D24" s="201">
        <f>IFERROR(('APPENDIX 3'!D13/'APPENDIX 3'!D$33)*100,0)</f>
        <v>0</v>
      </c>
      <c r="E24" s="201">
        <f>IFERROR(('APPENDIX 3'!E13/'APPENDIX 3'!E$33)*100,0)</f>
        <v>0</v>
      </c>
      <c r="F24" s="201">
        <f>IFERROR(('APPENDIX 3'!F13/'APPENDIX 3'!F$33)*100,0)</f>
        <v>1.8890957614326445</v>
      </c>
      <c r="G24" s="201">
        <f>IFERROR(('APPENDIX 3'!G13/'APPENDIX 3'!G$33)*100,0)</f>
        <v>0.15388462222449617</v>
      </c>
      <c r="H24" s="201">
        <f>IFERROR(('APPENDIX 3'!H13/'APPENDIX 3'!H$33)*100,0)</f>
        <v>0</v>
      </c>
      <c r="I24" s="201">
        <f>IFERROR(('APPENDIX 3'!I13/'APPENDIX 3'!I$33)*100,0)</f>
        <v>0</v>
      </c>
      <c r="J24" s="202">
        <f>IFERROR(('APPENDIX 3'!J13/'APPENDIX 3'!J$33)*100,0)</f>
        <v>0.21070087736364199</v>
      </c>
    </row>
    <row r="25" spans="2:10" ht="27.75" customHeight="1" x14ac:dyDescent="0.25">
      <c r="B25" s="13" t="s">
        <v>198</v>
      </c>
      <c r="C25" s="201">
        <f>IFERROR(('APPENDIX 3'!C23/'APPENDIX 3'!C$33)*100,0)</f>
        <v>0.33995845378257461</v>
      </c>
      <c r="D25" s="201">
        <f>IFERROR(('APPENDIX 3'!D23/'APPENDIX 3'!D$33)*100,0)</f>
        <v>0</v>
      </c>
      <c r="E25" s="201">
        <f>IFERROR(('APPENDIX 3'!E23/'APPENDIX 3'!E$33)*100,0)</f>
        <v>0</v>
      </c>
      <c r="F25" s="201">
        <f>IFERROR(('APPENDIX 3'!F23/'APPENDIX 3'!F$33)*100,0)</f>
        <v>1.7517141864204986</v>
      </c>
      <c r="G25" s="201">
        <f>IFERROR(('APPENDIX 3'!G23/'APPENDIX 3'!G$33)*100,0)</f>
        <v>0.38944630831637145</v>
      </c>
      <c r="H25" s="201">
        <f>IFERROR(('APPENDIX 3'!H23/'APPENDIX 3'!H$33)*100,0)</f>
        <v>0</v>
      </c>
      <c r="I25" s="201">
        <f>IFERROR(('APPENDIX 3'!I23/'APPENDIX 3'!I$33)*100,0)</f>
        <v>0.39792739725080906</v>
      </c>
      <c r="J25" s="202">
        <f>IFERROR(('APPENDIX 3'!J23/'APPENDIX 3'!J$33)*100,0)</f>
        <v>0.33951098621483927</v>
      </c>
    </row>
    <row r="26" spans="2:10" ht="27.75" customHeight="1" x14ac:dyDescent="0.25">
      <c r="B26" s="13" t="s">
        <v>22</v>
      </c>
      <c r="C26" s="201">
        <f>IFERROR(('APPENDIX 3'!C12/'APPENDIX 3'!C$33)*100,0)</f>
        <v>1.0569293911383355</v>
      </c>
      <c r="D26" s="201">
        <f>IFERROR(('APPENDIX 3'!D12/'APPENDIX 3'!D$33)*100,0)</f>
        <v>0</v>
      </c>
      <c r="E26" s="201">
        <f>IFERROR(('APPENDIX 3'!E12/'APPENDIX 3'!E$33)*100,0)</f>
        <v>0</v>
      </c>
      <c r="F26" s="201">
        <f>IFERROR(('APPENDIX 3'!F12/'APPENDIX 3'!F$33)*100,0)</f>
        <v>0.20146948512521806</v>
      </c>
      <c r="G26" s="201">
        <f>IFERROR(('APPENDIX 3'!G12/'APPENDIX 3'!G$33)*100,0)</f>
        <v>0</v>
      </c>
      <c r="H26" s="201">
        <f>IFERROR(('APPENDIX 3'!H12/'APPENDIX 3'!H$33)*100,0)</f>
        <v>0</v>
      </c>
      <c r="I26" s="201">
        <f>IFERROR(('APPENDIX 3'!I12/'APPENDIX 3'!I$33)*100,0)</f>
        <v>0</v>
      </c>
      <c r="J26" s="202">
        <f>IFERROR(('APPENDIX 3'!J12/'APPENDIX 3'!J$33)*100,0)</f>
        <v>0.33214608253677386</v>
      </c>
    </row>
    <row r="27" spans="2:10" ht="27.75" customHeight="1" x14ac:dyDescent="0.25">
      <c r="B27" s="13" t="s">
        <v>52</v>
      </c>
      <c r="C27" s="201">
        <f>IFERROR(('APPENDIX 3'!C10/'APPENDIX 3'!C$33)*100,0)</f>
        <v>0.44428027109869267</v>
      </c>
      <c r="D27" s="201">
        <f>IFERROR(('APPENDIX 3'!D10/'APPENDIX 3'!D$33)*100,0)</f>
        <v>0</v>
      </c>
      <c r="E27" s="201">
        <f>IFERROR(('APPENDIX 3'!E10/'APPENDIX 3'!E$33)*100,0)</f>
        <v>0</v>
      </c>
      <c r="F27" s="201">
        <f>IFERROR(('APPENDIX 3'!F10/'APPENDIX 3'!F$33)*100,0)</f>
        <v>2.0957187073710788</v>
      </c>
      <c r="G27" s="201">
        <f>IFERROR(('APPENDIX 3'!G10/'APPENDIX 3'!G$33)*100,0)</f>
        <v>0</v>
      </c>
      <c r="H27" s="201">
        <f>IFERROR(('APPENDIX 3'!H10/'APPENDIX 3'!H$33)*100,0)</f>
        <v>0</v>
      </c>
      <c r="I27" s="201">
        <f>IFERROR(('APPENDIX 3'!I10/'APPENDIX 3'!I$33)*100,0)</f>
        <v>0</v>
      </c>
      <c r="J27" s="202">
        <f>IFERROR(('APPENDIX 3'!J10/'APPENDIX 3'!J$33)*100,0)</f>
        <v>0.3459742033118835</v>
      </c>
    </row>
    <row r="28" spans="2:10" ht="27.75" customHeight="1" x14ac:dyDescent="0.25">
      <c r="B28" s="13" t="s">
        <v>63</v>
      </c>
      <c r="C28" s="201">
        <f>IFERROR(('APPENDIX 3'!C31/'APPENDIX 3'!C$33)*100,0)</f>
        <v>9.527302692851003E-2</v>
      </c>
      <c r="D28" s="201">
        <f>IFERROR(('APPENDIX 3'!D31/'APPENDIX 3'!D$33)*100,0)</f>
        <v>0</v>
      </c>
      <c r="E28" s="201">
        <f>IFERROR(('APPENDIX 3'!E31/'APPENDIX 3'!E$33)*100,0)</f>
        <v>0</v>
      </c>
      <c r="F28" s="201">
        <f>IFERROR(('APPENDIX 3'!F31/'APPENDIX 3'!F$33)*100,0)</f>
        <v>0.20966216641802321</v>
      </c>
      <c r="G28" s="201">
        <f>IFERROR(('APPENDIX 3'!G31/'APPENDIX 3'!G$33)*100,0)</f>
        <v>0</v>
      </c>
      <c r="H28" s="201">
        <f>IFERROR(('APPENDIX 3'!H31/'APPENDIX 3'!H$33)*100,0)</f>
        <v>0</v>
      </c>
      <c r="I28" s="201">
        <f>IFERROR(('APPENDIX 3'!I31/'APPENDIX 3'!I$33)*100,0)</f>
        <v>0</v>
      </c>
      <c r="J28" s="202">
        <f>IFERROR(('APPENDIX 3'!J31/'APPENDIX 3'!J$33)*100,0)</f>
        <v>4.9590502090048484E-2</v>
      </c>
    </row>
    <row r="29" spans="2:10" ht="27.75" customHeight="1" x14ac:dyDescent="0.25">
      <c r="B29" s="13" t="s">
        <v>137</v>
      </c>
      <c r="C29" s="201">
        <f>IFERROR(('APPENDIX 3'!C27/'APPENDIX 3'!C$33)*100,0)</f>
        <v>0.12316323933506115</v>
      </c>
      <c r="D29" s="201">
        <f>IFERROR(('APPENDIX 3'!D27/'APPENDIX 3'!D$33)*100,0)</f>
        <v>0</v>
      </c>
      <c r="E29" s="201">
        <f>IFERROR(('APPENDIX 3'!E27/'APPENDIX 3'!E$33)*100,0)</f>
        <v>5.3737390241319287E-2</v>
      </c>
      <c r="F29" s="201">
        <f>IFERROR(('APPENDIX 3'!F27/'APPENDIX 3'!F$33)*100,0)</f>
        <v>6.842650746436954E-2</v>
      </c>
      <c r="G29" s="201">
        <f>IFERROR(('APPENDIX 3'!G27/'APPENDIX 3'!G$33)*100,0)</f>
        <v>4.1261461918352645E-5</v>
      </c>
      <c r="H29" s="201">
        <f>IFERROR(('APPENDIX 3'!H27/'APPENDIX 3'!H$33)*100,0)</f>
        <v>0</v>
      </c>
      <c r="I29" s="201">
        <f>IFERROR(('APPENDIX 3'!I27/'APPENDIX 3'!I$33)*100,0)</f>
        <v>0</v>
      </c>
      <c r="J29" s="202">
        <f>IFERROR(('APPENDIX 3'!J27/'APPENDIX 3'!J$33)*100,0)</f>
        <v>6.3181336922784145E-2</v>
      </c>
    </row>
    <row r="30" spans="2:10" ht="27.75" customHeight="1" x14ac:dyDescent="0.25">
      <c r="B30" s="13" t="s">
        <v>38</v>
      </c>
      <c r="C30" s="201">
        <f>IFERROR(('APPENDIX 3'!C29/'APPENDIX 3'!C$33)*100,0)</f>
        <v>0</v>
      </c>
      <c r="D30" s="201">
        <f>IFERROR(('APPENDIX 3'!D29/'APPENDIX 3'!D$33)*100,0)</f>
        <v>0</v>
      </c>
      <c r="E30" s="201">
        <f>IFERROR(('APPENDIX 3'!E29/'APPENDIX 3'!E$33)*100,0)</f>
        <v>0</v>
      </c>
      <c r="F30" s="201">
        <f>IFERROR(('APPENDIX 3'!F29/'APPENDIX 3'!F$33)*100,0)</f>
        <v>3.662480911272821E-2</v>
      </c>
      <c r="G30" s="201">
        <f>IFERROR(('APPENDIX 3'!G29/'APPENDIX 3'!G$33)*100,0)</f>
        <v>0.14229015142543908</v>
      </c>
      <c r="H30" s="201">
        <f>IFERROR(('APPENDIX 3'!H29/'APPENDIX 3'!H$33)*100,0)</f>
        <v>0</v>
      </c>
      <c r="I30" s="201">
        <f>IFERROR(('APPENDIX 3'!I29/'APPENDIX 3'!I$33)*100,0)</f>
        <v>0</v>
      </c>
      <c r="J30" s="202">
        <f>IFERROR(('APPENDIX 3'!J29/'APPENDIX 3'!J$33)*100,0)</f>
        <v>1.9344453968775745E-2</v>
      </c>
    </row>
    <row r="31" spans="2:10" ht="27.75" customHeight="1" x14ac:dyDescent="0.25">
      <c r="B31" s="13" t="s">
        <v>267</v>
      </c>
      <c r="C31" s="201">
        <f>IFERROR(('APPENDIX 3'!C21/'APPENDIX 3'!C$33)*100,0)</f>
        <v>0</v>
      </c>
      <c r="D31" s="201">
        <f>IFERROR(('APPENDIX 3'!D21/'APPENDIX 3'!D$33)*100,0)</f>
        <v>0</v>
      </c>
      <c r="E31" s="201">
        <f>IFERROR(('APPENDIX 3'!E21/'APPENDIX 3'!E$33)*100,0)</f>
        <v>0</v>
      </c>
      <c r="F31" s="201">
        <f>IFERROR(('APPENDIX 3'!F21/'APPENDIX 3'!F$33)*100,0)</f>
        <v>0</v>
      </c>
      <c r="G31" s="201">
        <f>IFERROR(('APPENDIX 3'!G21/'APPENDIX 3'!G$33)*100,0)</f>
        <v>1.7478355268614181</v>
      </c>
      <c r="H31" s="201">
        <f>IFERROR(('APPENDIX 3'!H21/'APPENDIX 3'!H$33)*100,0)</f>
        <v>0</v>
      </c>
      <c r="I31" s="201">
        <f>IFERROR(('APPENDIX 3'!I21/'APPENDIX 3'!I$33)*100,0)</f>
        <v>0</v>
      </c>
      <c r="J31" s="202">
        <f>IFERROR(('APPENDIX 3'!J21/'APPENDIX 3'!J$33)*100,0)</f>
        <v>0.19145585750405153</v>
      </c>
    </row>
    <row r="32" spans="2:10" s="8" customFormat="1" ht="27.75" customHeight="1" x14ac:dyDescent="0.25">
      <c r="B32" s="63" t="s">
        <v>45</v>
      </c>
      <c r="C32" s="203">
        <f t="shared" ref="C32:J32" si="0">SUM(C6:C30)</f>
        <v>100</v>
      </c>
      <c r="D32" s="203">
        <f t="shared" si="0"/>
        <v>100.00000000000001</v>
      </c>
      <c r="E32" s="203">
        <f t="shared" si="0"/>
        <v>100</v>
      </c>
      <c r="F32" s="203">
        <f t="shared" si="0"/>
        <v>99.999999999999986</v>
      </c>
      <c r="G32" s="203">
        <f t="shared" si="0"/>
        <v>98.252164473138592</v>
      </c>
      <c r="H32" s="204">
        <f t="shared" si="0"/>
        <v>0</v>
      </c>
      <c r="I32" s="203">
        <f t="shared" si="0"/>
        <v>100</v>
      </c>
      <c r="J32" s="203">
        <f t="shared" si="0"/>
        <v>99.808544142495947</v>
      </c>
    </row>
    <row r="33" spans="1:11" s="8" customFormat="1" ht="27.75" customHeight="1" x14ac:dyDescent="0.25">
      <c r="B33" s="264" t="s">
        <v>46</v>
      </c>
      <c r="C33" s="265"/>
      <c r="D33" s="265"/>
      <c r="E33" s="265"/>
      <c r="F33" s="265"/>
      <c r="G33" s="265"/>
      <c r="H33" s="265"/>
      <c r="I33" s="265"/>
      <c r="J33" s="266"/>
      <c r="K33" s="18"/>
    </row>
    <row r="34" spans="1:11" ht="27.75" customHeight="1" x14ac:dyDescent="0.25">
      <c r="A34" s="8"/>
      <c r="B34" s="6" t="s">
        <v>48</v>
      </c>
      <c r="C34" s="201">
        <f>IFERROR(('APPENDIX 3'!C37/'APPENDIX 3'!C$38)*100,0)</f>
        <v>47.563288658985812</v>
      </c>
      <c r="D34" s="201">
        <f>IFERROR(('APPENDIX 3'!D37/'APPENDIX 3'!D$38)*100,0)</f>
        <v>0</v>
      </c>
      <c r="E34" s="201">
        <f>IFERROR(('APPENDIX 3'!E37/'APPENDIX 3'!E$38)*100,0)</f>
        <v>0</v>
      </c>
      <c r="F34" s="201">
        <f>IFERROR(('APPENDIX 3'!F37/'APPENDIX 3'!F$38)*100,0)</f>
        <v>47.037723486384444</v>
      </c>
      <c r="G34" s="201">
        <f>IFERROR(('APPENDIX 3'!G37/'APPENDIX 3'!G$38)*100,0)</f>
        <v>0</v>
      </c>
      <c r="H34" s="201">
        <f>IFERROR(('APPENDIX 3'!H37/'APPENDIX 3'!H$38)*100,0)</f>
        <v>0</v>
      </c>
      <c r="I34" s="201">
        <f>IFERROR(('APPENDIX 3'!I37/'APPENDIX 3'!I$38)*100,0)</f>
        <v>0</v>
      </c>
      <c r="J34" s="202">
        <f>IFERROR(('APPENDIX 3'!J37/'APPENDIX 3'!J$38)*100,0)</f>
        <v>47.058049684817021</v>
      </c>
    </row>
    <row r="35" spans="1:11" ht="27.75" customHeight="1" x14ac:dyDescent="0.25">
      <c r="A35" s="8"/>
      <c r="B35" s="6" t="s">
        <v>79</v>
      </c>
      <c r="C35" s="201">
        <f>IFERROR(('APPENDIX 3'!C36/'APPENDIX 3'!C$38)*100,0)</f>
        <v>45.538051571439766</v>
      </c>
      <c r="D35" s="201">
        <f>IFERROR(('APPENDIX 3'!D36/'APPENDIX 3'!D$38)*100,0)</f>
        <v>0</v>
      </c>
      <c r="E35" s="201">
        <f>IFERROR(('APPENDIX 3'!E36/'APPENDIX 3'!E$38)*100,0)</f>
        <v>0</v>
      </c>
      <c r="F35" s="201">
        <f>IFERROR(('APPENDIX 3'!F36/'APPENDIX 3'!F$38)*100,0)</f>
        <v>44.925500859860144</v>
      </c>
      <c r="G35" s="201">
        <f>IFERROR(('APPENDIX 3'!G36/'APPENDIX 3'!G$38)*100,0)</f>
        <v>0</v>
      </c>
      <c r="H35" s="201">
        <f>IFERROR(('APPENDIX 3'!H36/'APPENDIX 3'!H$38)*100,0)</f>
        <v>0</v>
      </c>
      <c r="I35" s="201">
        <f>IFERROR(('APPENDIX 3'!I36/'APPENDIX 3'!I$38)*100,0)</f>
        <v>0</v>
      </c>
      <c r="J35" s="202">
        <f>IFERROR(('APPENDIX 3'!J36/'APPENDIX 3'!J$38)*100,0)</f>
        <v>44.949191218283161</v>
      </c>
    </row>
    <row r="36" spans="1:11" ht="27.75" customHeight="1" x14ac:dyDescent="0.25">
      <c r="A36" s="8"/>
      <c r="B36" s="6" t="s">
        <v>47</v>
      </c>
      <c r="C36" s="201">
        <f>IFERROR(('APPENDIX 3'!C35/'APPENDIX 3'!C$38)*100,0)</f>
        <v>6.8986597695744178</v>
      </c>
      <c r="D36" s="201">
        <f>IFERROR(('APPENDIX 3'!D35/'APPENDIX 3'!D$38)*100,0)</f>
        <v>0</v>
      </c>
      <c r="E36" s="201">
        <f>IFERROR(('APPENDIX 3'!E35/'APPENDIX 3'!E$38)*100,0)</f>
        <v>0</v>
      </c>
      <c r="F36" s="201">
        <f>IFERROR(('APPENDIX 3'!F35/'APPENDIX 3'!F$38)*100,0)</f>
        <v>8.0367756537554165</v>
      </c>
      <c r="G36" s="201">
        <f>IFERROR(('APPENDIX 3'!G35/'APPENDIX 3'!G$38)*100,0)</f>
        <v>0</v>
      </c>
      <c r="H36" s="201">
        <f>IFERROR(('APPENDIX 3'!H35/'APPENDIX 3'!H$38)*100,0)</f>
        <v>0</v>
      </c>
      <c r="I36" s="201">
        <f>IFERROR(('APPENDIX 3'!I35/'APPENDIX 3'!I$38)*100,0)</f>
        <v>0</v>
      </c>
      <c r="J36" s="202">
        <f>IFERROR(('APPENDIX 3'!J35/'APPENDIX 3'!J$38)*100,0)</f>
        <v>7.9927590968998219</v>
      </c>
    </row>
    <row r="37" spans="1:11" s="8" customFormat="1" ht="27.75" customHeight="1" x14ac:dyDescent="0.25">
      <c r="B37" s="63" t="s">
        <v>45</v>
      </c>
      <c r="C37" s="203">
        <f>SUM(C34:C36)</f>
        <v>100</v>
      </c>
      <c r="D37" s="203">
        <f t="shared" ref="D37:J37" si="1">SUM(D34:D36)</f>
        <v>0</v>
      </c>
      <c r="E37" s="203">
        <f t="shared" si="1"/>
        <v>0</v>
      </c>
      <c r="F37" s="203">
        <f t="shared" si="1"/>
        <v>100</v>
      </c>
      <c r="G37" s="203">
        <f t="shared" si="1"/>
        <v>0</v>
      </c>
      <c r="H37" s="203">
        <f t="shared" si="1"/>
        <v>0</v>
      </c>
      <c r="I37" s="203">
        <f t="shared" si="1"/>
        <v>0</v>
      </c>
      <c r="J37" s="203">
        <f t="shared" si="1"/>
        <v>100</v>
      </c>
    </row>
    <row r="38" spans="1:11" ht="14.4" x14ac:dyDescent="0.3">
      <c r="B38" s="268" t="s">
        <v>196</v>
      </c>
      <c r="C38" s="268"/>
      <c r="D38" s="268"/>
      <c r="E38" s="268"/>
      <c r="F38" s="268"/>
      <c r="G38" s="268"/>
      <c r="H38" s="268"/>
      <c r="I38" s="268"/>
      <c r="J38" s="268"/>
    </row>
  </sheetData>
  <sheetProtection algorithmName="SHA-512" hashValue="cipFUxr2tXrl/NCcdz1CtdagPtnDRapMVVQ+fgIGyYVh7sMEQje7m2Zyuzv9iUptQn6WTbKtHG9eBos45H0N5Q==" saltValue="ulqwMkgdbeH9naC9Y43Gtg==" spinCount="100000" sheet="1" objects="1" scenarios="1"/>
  <sortState ref="B6:J30">
    <sortCondition descending="1" ref="J6:J30"/>
  </sortState>
  <mergeCells count="4">
    <mergeCell ref="B3:J3"/>
    <mergeCell ref="B33:J33"/>
    <mergeCell ref="B5:J5"/>
    <mergeCell ref="B38:J38"/>
  </mergeCells>
  <pageMargins left="0.7" right="0.7" top="0.75" bottom="0.75" header="0.3" footer="0.3"/>
  <pageSetup paperSize="9"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B1:Q41"/>
  <sheetViews>
    <sheetView showGridLines="0" topLeftCell="A28" zoomScale="80" zoomScaleNormal="80" workbookViewId="0">
      <selection activeCell="B3" sqref="B3:Q38"/>
    </sheetView>
  </sheetViews>
  <sheetFormatPr defaultColWidth="14.33203125" defaultRowHeight="21.75" customHeight="1" x14ac:dyDescent="0.25"/>
  <cols>
    <col min="1" max="1" width="15.6640625" style="4" customWidth="1"/>
    <col min="2" max="2" width="43.5546875" style="4" customWidth="1"/>
    <col min="3" max="16" width="17.6640625" style="4" customWidth="1"/>
    <col min="17" max="17" width="17.6640625" style="8" customWidth="1"/>
    <col min="18" max="16384" width="14.33203125" style="4"/>
  </cols>
  <sheetData>
    <row r="1" spans="2:17" ht="18.75" customHeight="1" x14ac:dyDescent="0.25"/>
    <row r="2" spans="2:17" ht="15.75" customHeight="1" x14ac:dyDescent="0.25"/>
    <row r="3" spans="2:17" ht="18.75" customHeight="1" x14ac:dyDescent="0.25">
      <c r="B3" s="272" t="s">
        <v>295</v>
      </c>
      <c r="C3" s="272"/>
      <c r="D3" s="272"/>
      <c r="E3" s="272"/>
      <c r="F3" s="272"/>
      <c r="G3" s="272"/>
      <c r="H3" s="272"/>
      <c r="I3" s="272"/>
      <c r="J3" s="272"/>
      <c r="K3" s="272"/>
      <c r="L3" s="272"/>
      <c r="M3" s="272"/>
      <c r="N3" s="272"/>
      <c r="O3" s="272"/>
      <c r="P3" s="272"/>
      <c r="Q3" s="272"/>
    </row>
    <row r="4" spans="2:17" s="15" customFormat="1" ht="36.75" customHeight="1" x14ac:dyDescent="0.25">
      <c r="B4" s="64" t="s">
        <v>0</v>
      </c>
      <c r="C4" s="66" t="s">
        <v>66</v>
      </c>
      <c r="D4" s="66" t="s">
        <v>67</v>
      </c>
      <c r="E4" s="66" t="s">
        <v>68</v>
      </c>
      <c r="F4" s="66" t="s">
        <v>69</v>
      </c>
      <c r="G4" s="66" t="s">
        <v>70</v>
      </c>
      <c r="H4" s="66" t="s">
        <v>87</v>
      </c>
      <c r="I4" s="189" t="s">
        <v>71</v>
      </c>
      <c r="J4" s="66" t="s">
        <v>72</v>
      </c>
      <c r="K4" s="66" t="s">
        <v>73</v>
      </c>
      <c r="L4" s="66" t="s">
        <v>74</v>
      </c>
      <c r="M4" s="66" t="s">
        <v>75</v>
      </c>
      <c r="N4" s="66" t="s">
        <v>2</v>
      </c>
      <c r="O4" s="66" t="s">
        <v>76</v>
      </c>
      <c r="P4" s="66" t="s">
        <v>77</v>
      </c>
      <c r="Q4" s="66" t="s">
        <v>78</v>
      </c>
    </row>
    <row r="5" spans="2:17" ht="30.75" customHeight="1" x14ac:dyDescent="0.25">
      <c r="B5" s="269" t="s">
        <v>16</v>
      </c>
      <c r="C5" s="270"/>
      <c r="D5" s="270"/>
      <c r="E5" s="270"/>
      <c r="F5" s="270"/>
      <c r="G5" s="270"/>
      <c r="H5" s="270"/>
      <c r="I5" s="270"/>
      <c r="J5" s="270"/>
      <c r="K5" s="270"/>
      <c r="L5" s="270"/>
      <c r="M5" s="270"/>
      <c r="N5" s="270"/>
      <c r="O5" s="270"/>
      <c r="P5" s="270"/>
      <c r="Q5" s="271"/>
    </row>
    <row r="6" spans="2:17" ht="30.75" customHeight="1" x14ac:dyDescent="0.25">
      <c r="B6" s="6" t="s">
        <v>51</v>
      </c>
      <c r="C6" s="196">
        <v>261850</v>
      </c>
      <c r="D6" s="196">
        <v>72616</v>
      </c>
      <c r="E6" s="196">
        <v>70087</v>
      </c>
      <c r="F6" s="196">
        <v>0</v>
      </c>
      <c r="G6" s="196">
        <v>17675</v>
      </c>
      <c r="H6" s="196">
        <v>17375</v>
      </c>
      <c r="I6" s="196">
        <v>0</v>
      </c>
      <c r="J6" s="196">
        <v>0</v>
      </c>
      <c r="K6" s="196">
        <v>0</v>
      </c>
      <c r="L6" s="196">
        <v>34728</v>
      </c>
      <c r="M6" s="196">
        <v>46770</v>
      </c>
      <c r="N6" s="196">
        <v>20513</v>
      </c>
      <c r="O6" s="196">
        <v>2073</v>
      </c>
      <c r="P6" s="196">
        <v>0</v>
      </c>
      <c r="Q6" s="197">
        <v>251504</v>
      </c>
    </row>
    <row r="7" spans="2:17" ht="30.75" customHeight="1" x14ac:dyDescent="0.25">
      <c r="B7" s="6" t="s">
        <v>144</v>
      </c>
      <c r="C7" s="196">
        <v>-766831</v>
      </c>
      <c r="D7" s="196">
        <v>293536</v>
      </c>
      <c r="E7" s="196">
        <v>293536</v>
      </c>
      <c r="F7" s="196">
        <v>0</v>
      </c>
      <c r="G7" s="196">
        <v>14085</v>
      </c>
      <c r="H7" s="196">
        <v>190563</v>
      </c>
      <c r="I7" s="196">
        <v>0</v>
      </c>
      <c r="J7" s="196">
        <v>0</v>
      </c>
      <c r="K7" s="196">
        <v>0</v>
      </c>
      <c r="L7" s="196">
        <v>36816</v>
      </c>
      <c r="M7" s="196">
        <v>137491</v>
      </c>
      <c r="N7" s="196">
        <v>37844</v>
      </c>
      <c r="O7" s="196">
        <v>0</v>
      </c>
      <c r="P7" s="196">
        <v>0</v>
      </c>
      <c r="Q7" s="197">
        <v>-800321</v>
      </c>
    </row>
    <row r="8" spans="2:17" ht="30.75" customHeight="1" x14ac:dyDescent="0.25">
      <c r="B8" s="6" t="s">
        <v>153</v>
      </c>
      <c r="C8" s="196">
        <v>23933916</v>
      </c>
      <c r="D8" s="196">
        <v>4307527</v>
      </c>
      <c r="E8" s="196">
        <v>4305364</v>
      </c>
      <c r="F8" s="196">
        <v>0</v>
      </c>
      <c r="G8" s="196">
        <v>1764100</v>
      </c>
      <c r="H8" s="196">
        <v>236243</v>
      </c>
      <c r="I8" s="196">
        <v>729327</v>
      </c>
      <c r="J8" s="196">
        <v>798531</v>
      </c>
      <c r="K8" s="196">
        <v>0</v>
      </c>
      <c r="L8" s="196">
        <v>626447</v>
      </c>
      <c r="M8" s="196">
        <v>893322</v>
      </c>
      <c r="N8" s="196">
        <v>1871624</v>
      </c>
      <c r="O8" s="196">
        <v>49676</v>
      </c>
      <c r="P8" s="196">
        <v>0</v>
      </c>
      <c r="Q8" s="197">
        <v>26777360</v>
      </c>
    </row>
    <row r="9" spans="2:17" ht="30.75" customHeight="1" x14ac:dyDescent="0.25">
      <c r="B9" s="6" t="s">
        <v>52</v>
      </c>
      <c r="C9" s="196">
        <v>414001</v>
      </c>
      <c r="D9" s="196">
        <v>57936</v>
      </c>
      <c r="E9" s="196">
        <v>57936</v>
      </c>
      <c r="F9" s="196">
        <v>0</v>
      </c>
      <c r="G9" s="196">
        <v>66527</v>
      </c>
      <c r="H9" s="196">
        <v>62053</v>
      </c>
      <c r="I9" s="196">
        <v>0</v>
      </c>
      <c r="J9" s="196">
        <v>0</v>
      </c>
      <c r="K9" s="196">
        <v>0</v>
      </c>
      <c r="L9" s="196">
        <v>0</v>
      </c>
      <c r="M9" s="196">
        <v>90714</v>
      </c>
      <c r="N9" s="196">
        <v>91094</v>
      </c>
      <c r="O9" s="196">
        <v>0</v>
      </c>
      <c r="P9" s="196">
        <v>0</v>
      </c>
      <c r="Q9" s="197">
        <v>410265</v>
      </c>
    </row>
    <row r="10" spans="2:17" ht="30.75" customHeight="1" x14ac:dyDescent="0.25">
      <c r="B10" s="6" t="s">
        <v>53</v>
      </c>
      <c r="C10" s="196">
        <v>955956</v>
      </c>
      <c r="D10" s="196">
        <v>512237</v>
      </c>
      <c r="E10" s="196">
        <v>505701</v>
      </c>
      <c r="F10" s="196">
        <v>0</v>
      </c>
      <c r="G10" s="196">
        <v>194981</v>
      </c>
      <c r="H10" s="196">
        <v>458800</v>
      </c>
      <c r="I10" s="196">
        <v>0</v>
      </c>
      <c r="J10" s="196">
        <v>0</v>
      </c>
      <c r="K10" s="196">
        <v>0</v>
      </c>
      <c r="L10" s="196">
        <v>53747</v>
      </c>
      <c r="M10" s="196">
        <v>130639</v>
      </c>
      <c r="N10" s="196">
        <v>61160</v>
      </c>
      <c r="O10" s="196">
        <v>0</v>
      </c>
      <c r="P10" s="196">
        <v>0</v>
      </c>
      <c r="Q10" s="197">
        <v>879632</v>
      </c>
    </row>
    <row r="11" spans="2:17" ht="30.75" customHeight="1" x14ac:dyDescent="0.25">
      <c r="B11" s="6" t="s">
        <v>22</v>
      </c>
      <c r="C11" s="196">
        <v>630278</v>
      </c>
      <c r="D11" s="196">
        <v>137828</v>
      </c>
      <c r="E11" s="196">
        <v>136178</v>
      </c>
      <c r="F11" s="196">
        <v>0</v>
      </c>
      <c r="G11" s="196">
        <v>103453</v>
      </c>
      <c r="H11" s="196">
        <v>145256</v>
      </c>
      <c r="I11" s="196">
        <v>0</v>
      </c>
      <c r="J11" s="196">
        <v>0</v>
      </c>
      <c r="K11" s="196">
        <v>0</v>
      </c>
      <c r="L11" s="196">
        <v>23859</v>
      </c>
      <c r="M11" s="196">
        <v>32758</v>
      </c>
      <c r="N11" s="196">
        <v>24535</v>
      </c>
      <c r="O11" s="196">
        <v>0</v>
      </c>
      <c r="P11" s="196">
        <v>0</v>
      </c>
      <c r="Q11" s="197">
        <v>589117</v>
      </c>
    </row>
    <row r="12" spans="2:17" ht="30.75" customHeight="1" x14ac:dyDescent="0.25">
      <c r="B12" s="6" t="s">
        <v>54</v>
      </c>
      <c r="C12" s="196">
        <v>0</v>
      </c>
      <c r="D12" s="196">
        <v>0</v>
      </c>
      <c r="E12" s="196">
        <v>0</v>
      </c>
      <c r="F12" s="196">
        <v>0</v>
      </c>
      <c r="G12" s="196">
        <v>0</v>
      </c>
      <c r="H12" s="196">
        <v>0</v>
      </c>
      <c r="I12" s="196">
        <v>0</v>
      </c>
      <c r="J12" s="196">
        <v>0</v>
      </c>
      <c r="K12" s="196">
        <v>0</v>
      </c>
      <c r="L12" s="196">
        <v>0</v>
      </c>
      <c r="M12" s="196">
        <v>0</v>
      </c>
      <c r="N12" s="196">
        <v>0</v>
      </c>
      <c r="O12" s="196">
        <v>0</v>
      </c>
      <c r="P12" s="196">
        <v>0</v>
      </c>
      <c r="Q12" s="197">
        <v>0</v>
      </c>
    </row>
    <row r="13" spans="2:17" ht="30.75" customHeight="1" x14ac:dyDescent="0.25">
      <c r="B13" s="6" t="s">
        <v>55</v>
      </c>
      <c r="C13" s="196">
        <v>0</v>
      </c>
      <c r="D13" s="196">
        <v>280</v>
      </c>
      <c r="E13" s="196">
        <v>280</v>
      </c>
      <c r="F13" s="196">
        <v>0</v>
      </c>
      <c r="G13" s="196">
        <v>0</v>
      </c>
      <c r="H13" s="196">
        <v>0</v>
      </c>
      <c r="I13" s="196">
        <v>0</v>
      </c>
      <c r="J13" s="196">
        <v>0</v>
      </c>
      <c r="K13" s="196">
        <v>0</v>
      </c>
      <c r="L13" s="196">
        <v>0</v>
      </c>
      <c r="M13" s="196">
        <v>1</v>
      </c>
      <c r="N13" s="196">
        <v>0</v>
      </c>
      <c r="O13" s="196">
        <v>0</v>
      </c>
      <c r="P13" s="196">
        <v>0</v>
      </c>
      <c r="Q13" s="197">
        <v>280</v>
      </c>
    </row>
    <row r="14" spans="2:17" ht="30.75" customHeight="1" x14ac:dyDescent="0.25">
      <c r="B14" s="6" t="s">
        <v>56</v>
      </c>
      <c r="C14" s="196">
        <v>660855</v>
      </c>
      <c r="D14" s="196">
        <v>23408</v>
      </c>
      <c r="E14" s="196">
        <v>23399</v>
      </c>
      <c r="F14" s="196">
        <v>0</v>
      </c>
      <c r="G14" s="196">
        <v>14509</v>
      </c>
      <c r="H14" s="196">
        <v>14162</v>
      </c>
      <c r="I14" s="196">
        <v>347</v>
      </c>
      <c r="J14" s="196">
        <v>0</v>
      </c>
      <c r="K14" s="196">
        <v>0</v>
      </c>
      <c r="L14" s="196">
        <v>1433</v>
      </c>
      <c r="M14" s="196">
        <v>11175</v>
      </c>
      <c r="N14" s="196">
        <v>33525</v>
      </c>
      <c r="O14" s="196">
        <v>0</v>
      </c>
      <c r="P14" s="196">
        <v>0</v>
      </c>
      <c r="Q14" s="197">
        <v>690662</v>
      </c>
    </row>
    <row r="15" spans="2:17" ht="30.75" customHeight="1" x14ac:dyDescent="0.25">
      <c r="B15" s="6" t="s">
        <v>57</v>
      </c>
      <c r="C15" s="196">
        <v>9719554</v>
      </c>
      <c r="D15" s="196">
        <v>1405440</v>
      </c>
      <c r="E15" s="196">
        <v>1385417</v>
      </c>
      <c r="F15" s="196">
        <v>0</v>
      </c>
      <c r="G15" s="196">
        <v>427857</v>
      </c>
      <c r="H15" s="196">
        <v>447281</v>
      </c>
      <c r="I15" s="196">
        <v>0</v>
      </c>
      <c r="J15" s="196">
        <v>0</v>
      </c>
      <c r="K15" s="196">
        <v>0</v>
      </c>
      <c r="L15" s="196">
        <v>272181</v>
      </c>
      <c r="M15" s="196">
        <v>350257</v>
      </c>
      <c r="N15" s="196">
        <v>553230</v>
      </c>
      <c r="O15" s="196">
        <v>0</v>
      </c>
      <c r="P15" s="196">
        <v>51897</v>
      </c>
      <c r="Q15" s="197">
        <v>10536586</v>
      </c>
    </row>
    <row r="16" spans="2:17" ht="30.75" customHeight="1" x14ac:dyDescent="0.25">
      <c r="B16" s="6" t="s">
        <v>58</v>
      </c>
      <c r="C16" s="196">
        <v>8499237</v>
      </c>
      <c r="D16" s="196">
        <v>1781971</v>
      </c>
      <c r="E16" s="196">
        <v>1780547</v>
      </c>
      <c r="F16" s="196">
        <v>0</v>
      </c>
      <c r="G16" s="196">
        <v>907086</v>
      </c>
      <c r="H16" s="196">
        <v>609153</v>
      </c>
      <c r="I16" s="196">
        <v>322405</v>
      </c>
      <c r="J16" s="196">
        <v>0</v>
      </c>
      <c r="K16" s="196">
        <v>0</v>
      </c>
      <c r="L16" s="196">
        <v>323507</v>
      </c>
      <c r="M16" s="196">
        <v>265714</v>
      </c>
      <c r="N16" s="196">
        <v>702370</v>
      </c>
      <c r="O16" s="196">
        <v>1742</v>
      </c>
      <c r="P16" s="196">
        <v>-44412</v>
      </c>
      <c r="Q16" s="197">
        <v>9504045</v>
      </c>
    </row>
    <row r="17" spans="2:17" ht="30.75" customHeight="1" x14ac:dyDescent="0.25">
      <c r="B17" s="6" t="s">
        <v>59</v>
      </c>
      <c r="C17" s="196">
        <v>8306070</v>
      </c>
      <c r="D17" s="196">
        <v>690280</v>
      </c>
      <c r="E17" s="196">
        <v>688959</v>
      </c>
      <c r="F17" s="196">
        <v>0</v>
      </c>
      <c r="G17" s="196">
        <v>416767</v>
      </c>
      <c r="H17" s="196">
        <v>415914</v>
      </c>
      <c r="I17" s="196">
        <v>0</v>
      </c>
      <c r="J17" s="196">
        <v>0</v>
      </c>
      <c r="K17" s="196">
        <v>0</v>
      </c>
      <c r="L17" s="196">
        <v>39826</v>
      </c>
      <c r="M17" s="196">
        <v>118050</v>
      </c>
      <c r="N17" s="196">
        <v>547854</v>
      </c>
      <c r="O17" s="196">
        <v>0</v>
      </c>
      <c r="P17" s="196">
        <v>0</v>
      </c>
      <c r="Q17" s="197">
        <v>8969093</v>
      </c>
    </row>
    <row r="18" spans="2:17" ht="30.75" customHeight="1" x14ac:dyDescent="0.25">
      <c r="B18" s="6" t="s">
        <v>133</v>
      </c>
      <c r="C18" s="196">
        <v>11373</v>
      </c>
      <c r="D18" s="196">
        <v>24375</v>
      </c>
      <c r="E18" s="196">
        <v>24352</v>
      </c>
      <c r="F18" s="196">
        <v>0</v>
      </c>
      <c r="G18" s="196">
        <v>722</v>
      </c>
      <c r="H18" s="196">
        <v>722</v>
      </c>
      <c r="I18" s="196">
        <v>0</v>
      </c>
      <c r="J18" s="196">
        <v>0</v>
      </c>
      <c r="K18" s="196">
        <v>0</v>
      </c>
      <c r="L18" s="196">
        <v>5542</v>
      </c>
      <c r="M18" s="196">
        <v>23136</v>
      </c>
      <c r="N18" s="196">
        <v>2007</v>
      </c>
      <c r="O18" s="196">
        <v>0</v>
      </c>
      <c r="P18" s="196">
        <v>0</v>
      </c>
      <c r="Q18" s="197">
        <v>8332</v>
      </c>
    </row>
    <row r="19" spans="2:17" ht="30.75" customHeight="1" x14ac:dyDescent="0.25">
      <c r="B19" s="6" t="s">
        <v>267</v>
      </c>
      <c r="C19" s="196">
        <v>0</v>
      </c>
      <c r="D19" s="196">
        <v>0</v>
      </c>
      <c r="E19" s="196">
        <v>0</v>
      </c>
      <c r="F19" s="196">
        <v>0</v>
      </c>
      <c r="G19" s="196">
        <v>0</v>
      </c>
      <c r="H19" s="196">
        <v>0</v>
      </c>
      <c r="I19" s="196">
        <v>0</v>
      </c>
      <c r="J19" s="196">
        <v>0</v>
      </c>
      <c r="K19" s="196">
        <v>0</v>
      </c>
      <c r="L19" s="196">
        <v>0</v>
      </c>
      <c r="M19" s="196">
        <v>81875</v>
      </c>
      <c r="N19" s="196">
        <v>0</v>
      </c>
      <c r="O19" s="196">
        <v>0</v>
      </c>
      <c r="P19" s="196">
        <v>0</v>
      </c>
      <c r="Q19" s="197">
        <v>-81875</v>
      </c>
    </row>
    <row r="20" spans="2:17" ht="30.75" customHeight="1" x14ac:dyDescent="0.25">
      <c r="B20" s="6" t="s">
        <v>138</v>
      </c>
      <c r="C20" s="196">
        <v>7401363</v>
      </c>
      <c r="D20" s="196">
        <v>602582</v>
      </c>
      <c r="E20" s="196">
        <v>601733</v>
      </c>
      <c r="F20" s="196">
        <v>0</v>
      </c>
      <c r="G20" s="196">
        <v>188626</v>
      </c>
      <c r="H20" s="196">
        <v>192623</v>
      </c>
      <c r="I20" s="196">
        <v>0</v>
      </c>
      <c r="J20" s="196">
        <v>0</v>
      </c>
      <c r="K20" s="196">
        <v>0</v>
      </c>
      <c r="L20" s="196">
        <v>33465</v>
      </c>
      <c r="M20" s="196">
        <v>92121</v>
      </c>
      <c r="N20" s="196">
        <v>245676</v>
      </c>
      <c r="O20" s="196">
        <v>0</v>
      </c>
      <c r="P20" s="196">
        <v>0</v>
      </c>
      <c r="Q20" s="197">
        <v>7930563</v>
      </c>
    </row>
    <row r="21" spans="2:17" ht="30.75" customHeight="1" x14ac:dyDescent="0.25">
      <c r="B21" s="6" t="s">
        <v>35</v>
      </c>
      <c r="C21" s="196">
        <v>3616157</v>
      </c>
      <c r="D21" s="196">
        <v>698164</v>
      </c>
      <c r="E21" s="196">
        <v>698164</v>
      </c>
      <c r="F21" s="196">
        <v>0</v>
      </c>
      <c r="G21" s="196">
        <v>263140</v>
      </c>
      <c r="H21" s="196">
        <v>263140</v>
      </c>
      <c r="I21" s="196">
        <v>0</v>
      </c>
      <c r="J21" s="196">
        <v>0</v>
      </c>
      <c r="K21" s="196">
        <v>0</v>
      </c>
      <c r="L21" s="196">
        <v>102071</v>
      </c>
      <c r="M21" s="196">
        <v>233855</v>
      </c>
      <c r="N21" s="196">
        <v>72040</v>
      </c>
      <c r="O21" s="196">
        <v>0</v>
      </c>
      <c r="P21" s="196">
        <v>0</v>
      </c>
      <c r="Q21" s="197">
        <v>3787295</v>
      </c>
    </row>
    <row r="22" spans="2:17" ht="30.75" customHeight="1" x14ac:dyDescent="0.25">
      <c r="B22" s="183" t="s">
        <v>198</v>
      </c>
      <c r="C22" s="196">
        <v>914855</v>
      </c>
      <c r="D22" s="196">
        <v>44332</v>
      </c>
      <c r="E22" s="196">
        <v>43824</v>
      </c>
      <c r="F22" s="196">
        <v>0</v>
      </c>
      <c r="G22" s="196">
        <v>16275</v>
      </c>
      <c r="H22" s="196">
        <v>16275</v>
      </c>
      <c r="I22" s="196">
        <v>40977</v>
      </c>
      <c r="J22" s="196">
        <v>0</v>
      </c>
      <c r="K22" s="196">
        <v>0</v>
      </c>
      <c r="L22" s="196">
        <v>-935</v>
      </c>
      <c r="M22" s="196">
        <v>40586</v>
      </c>
      <c r="N22" s="196">
        <v>35329</v>
      </c>
      <c r="O22" s="196">
        <v>0</v>
      </c>
      <c r="P22" s="196">
        <v>-12772</v>
      </c>
      <c r="Q22" s="197">
        <v>909877</v>
      </c>
    </row>
    <row r="23" spans="2:17" ht="30.75" customHeight="1" x14ac:dyDescent="0.25">
      <c r="B23" s="6" t="s">
        <v>60</v>
      </c>
      <c r="C23" s="196">
        <v>4472928</v>
      </c>
      <c r="D23" s="196">
        <v>469754</v>
      </c>
      <c r="E23" s="196">
        <v>433025</v>
      </c>
      <c r="F23" s="196">
        <v>211521</v>
      </c>
      <c r="G23" s="196">
        <v>414423</v>
      </c>
      <c r="H23" s="196">
        <v>373576</v>
      </c>
      <c r="I23" s="196">
        <v>46126</v>
      </c>
      <c r="J23" s="196">
        <v>0</v>
      </c>
      <c r="K23" s="196">
        <v>0</v>
      </c>
      <c r="L23" s="196">
        <v>145643</v>
      </c>
      <c r="M23" s="196">
        <v>343808</v>
      </c>
      <c r="N23" s="196">
        <v>296824</v>
      </c>
      <c r="O23" s="196">
        <v>11829</v>
      </c>
      <c r="P23" s="196">
        <v>15020</v>
      </c>
      <c r="Q23" s="197">
        <v>4478295</v>
      </c>
    </row>
    <row r="24" spans="2:17" ht="30.75" customHeight="1" x14ac:dyDescent="0.25">
      <c r="B24" s="6" t="s">
        <v>61</v>
      </c>
      <c r="C24" s="196">
        <v>180083</v>
      </c>
      <c r="D24" s="196">
        <v>421717</v>
      </c>
      <c r="E24" s="196">
        <v>421398</v>
      </c>
      <c r="F24" s="196">
        <v>0</v>
      </c>
      <c r="G24" s="196">
        <v>394353</v>
      </c>
      <c r="H24" s="196">
        <v>363256</v>
      </c>
      <c r="I24" s="196">
        <v>0</v>
      </c>
      <c r="J24" s="196">
        <v>0</v>
      </c>
      <c r="K24" s="196">
        <v>0</v>
      </c>
      <c r="L24" s="196">
        <v>119380</v>
      </c>
      <c r="M24" s="196">
        <v>158612</v>
      </c>
      <c r="N24" s="196">
        <v>84062</v>
      </c>
      <c r="O24" s="196">
        <v>0</v>
      </c>
      <c r="P24" s="196">
        <v>0</v>
      </c>
      <c r="Q24" s="197">
        <v>44296</v>
      </c>
    </row>
    <row r="25" spans="2:17" ht="30.75" customHeight="1" x14ac:dyDescent="0.25">
      <c r="B25" s="6" t="s">
        <v>136</v>
      </c>
      <c r="C25" s="196">
        <v>374437</v>
      </c>
      <c r="D25" s="196">
        <v>118417</v>
      </c>
      <c r="E25" s="196">
        <v>118417</v>
      </c>
      <c r="F25" s="196">
        <v>3226</v>
      </c>
      <c r="G25" s="196">
        <v>59619</v>
      </c>
      <c r="H25" s="196">
        <v>45427</v>
      </c>
      <c r="I25" s="196">
        <v>1183</v>
      </c>
      <c r="J25" s="196">
        <v>376</v>
      </c>
      <c r="K25" s="196">
        <v>0</v>
      </c>
      <c r="L25" s="196">
        <v>29932</v>
      </c>
      <c r="M25" s="196">
        <v>85169</v>
      </c>
      <c r="N25" s="196">
        <v>41864</v>
      </c>
      <c r="O25" s="196">
        <v>1246</v>
      </c>
      <c r="P25" s="196">
        <v>0</v>
      </c>
      <c r="Q25" s="197">
        <v>374611</v>
      </c>
    </row>
    <row r="26" spans="2:17" ht="30.75" customHeight="1" x14ac:dyDescent="0.25">
      <c r="B26" s="6" t="s">
        <v>137</v>
      </c>
      <c r="C26" s="196">
        <v>217584</v>
      </c>
      <c r="D26" s="196">
        <v>16061</v>
      </c>
      <c r="E26" s="196">
        <v>13652</v>
      </c>
      <c r="F26" s="196">
        <v>0</v>
      </c>
      <c r="G26" s="196">
        <v>14359</v>
      </c>
      <c r="H26" s="196">
        <v>12830</v>
      </c>
      <c r="I26" s="196">
        <v>1529</v>
      </c>
      <c r="J26" s="196">
        <v>0</v>
      </c>
      <c r="K26" s="196">
        <v>0</v>
      </c>
      <c r="L26" s="196">
        <v>1010</v>
      </c>
      <c r="M26" s="196">
        <v>9485</v>
      </c>
      <c r="N26" s="196">
        <v>28909</v>
      </c>
      <c r="O26" s="196">
        <v>0</v>
      </c>
      <c r="P26" s="196">
        <v>0</v>
      </c>
      <c r="Q26" s="197">
        <v>235291</v>
      </c>
    </row>
    <row r="27" spans="2:17" ht="30.75" customHeight="1" x14ac:dyDescent="0.25">
      <c r="B27" s="6" t="s">
        <v>154</v>
      </c>
      <c r="C27" s="196">
        <v>5628360</v>
      </c>
      <c r="D27" s="196">
        <v>965061</v>
      </c>
      <c r="E27" s="196">
        <v>951293</v>
      </c>
      <c r="F27" s="196">
        <v>0</v>
      </c>
      <c r="G27" s="196">
        <v>107411</v>
      </c>
      <c r="H27" s="196">
        <v>146995</v>
      </c>
      <c r="I27" s="196">
        <v>0</v>
      </c>
      <c r="J27" s="196">
        <v>0</v>
      </c>
      <c r="K27" s="196">
        <v>0</v>
      </c>
      <c r="L27" s="196">
        <v>104327</v>
      </c>
      <c r="M27" s="196">
        <v>403507</v>
      </c>
      <c r="N27" s="196">
        <v>204930</v>
      </c>
      <c r="O27" s="196">
        <v>0</v>
      </c>
      <c r="P27" s="196">
        <v>0</v>
      </c>
      <c r="Q27" s="197">
        <v>6129753</v>
      </c>
    </row>
    <row r="28" spans="2:17" ht="30.75" customHeight="1" x14ac:dyDescent="0.25">
      <c r="B28" s="6" t="s">
        <v>38</v>
      </c>
      <c r="C28" s="196">
        <v>0</v>
      </c>
      <c r="D28" s="196">
        <v>0</v>
      </c>
      <c r="E28" s="196">
        <v>0</v>
      </c>
      <c r="F28" s="196">
        <v>0</v>
      </c>
      <c r="G28" s="196">
        <v>0</v>
      </c>
      <c r="H28" s="196">
        <v>0</v>
      </c>
      <c r="I28" s="196">
        <v>0</v>
      </c>
      <c r="J28" s="196">
        <v>0</v>
      </c>
      <c r="K28" s="196">
        <v>0</v>
      </c>
      <c r="L28" s="196">
        <v>0</v>
      </c>
      <c r="M28" s="196">
        <v>0</v>
      </c>
      <c r="N28" s="196">
        <v>0</v>
      </c>
      <c r="O28" s="196">
        <v>0</v>
      </c>
      <c r="P28" s="196">
        <v>0</v>
      </c>
      <c r="Q28" s="197">
        <v>0</v>
      </c>
    </row>
    <row r="29" spans="2:17" ht="30.75" customHeight="1" x14ac:dyDescent="0.25">
      <c r="B29" s="6" t="s">
        <v>62</v>
      </c>
      <c r="C29" s="196">
        <v>68289</v>
      </c>
      <c r="D29" s="196">
        <v>8125</v>
      </c>
      <c r="E29" s="196">
        <v>8125</v>
      </c>
      <c r="F29" s="196">
        <v>0</v>
      </c>
      <c r="G29" s="196">
        <v>2960</v>
      </c>
      <c r="H29" s="196">
        <v>2960</v>
      </c>
      <c r="I29" s="196">
        <v>0</v>
      </c>
      <c r="J29" s="196">
        <v>0</v>
      </c>
      <c r="K29" s="196">
        <v>0</v>
      </c>
      <c r="L29" s="196">
        <v>4479</v>
      </c>
      <c r="M29" s="196">
        <v>1281</v>
      </c>
      <c r="N29" s="196">
        <v>1107</v>
      </c>
      <c r="O29" s="196">
        <v>0</v>
      </c>
      <c r="P29" s="196">
        <v>0</v>
      </c>
      <c r="Q29" s="197">
        <v>68801</v>
      </c>
    </row>
    <row r="30" spans="2:17" ht="30.75" customHeight="1" x14ac:dyDescent="0.25">
      <c r="B30" s="6" t="s">
        <v>63</v>
      </c>
      <c r="C30" s="196">
        <v>51685</v>
      </c>
      <c r="D30" s="196">
        <v>12424</v>
      </c>
      <c r="E30" s="196">
        <v>12338</v>
      </c>
      <c r="F30" s="196">
        <v>0</v>
      </c>
      <c r="G30" s="196">
        <v>0</v>
      </c>
      <c r="H30" s="196">
        <v>0</v>
      </c>
      <c r="I30" s="196">
        <v>0</v>
      </c>
      <c r="J30" s="196">
        <v>0</v>
      </c>
      <c r="K30" s="196">
        <v>0</v>
      </c>
      <c r="L30" s="196">
        <v>1625</v>
      </c>
      <c r="M30" s="196">
        <v>4360</v>
      </c>
      <c r="N30" s="196">
        <v>1903</v>
      </c>
      <c r="O30" s="196">
        <v>0</v>
      </c>
      <c r="P30" s="196">
        <v>0</v>
      </c>
      <c r="Q30" s="197">
        <v>59941</v>
      </c>
    </row>
    <row r="31" spans="2:17" ht="30.75" customHeight="1" x14ac:dyDescent="0.25">
      <c r="B31" s="6" t="s">
        <v>64</v>
      </c>
      <c r="C31" s="196">
        <v>1004644</v>
      </c>
      <c r="D31" s="196">
        <v>376346</v>
      </c>
      <c r="E31" s="196">
        <v>376346</v>
      </c>
      <c r="F31" s="196">
        <v>0</v>
      </c>
      <c r="G31" s="196">
        <v>66116</v>
      </c>
      <c r="H31" s="196">
        <v>32998</v>
      </c>
      <c r="I31" s="196">
        <v>33118</v>
      </c>
      <c r="J31" s="196">
        <v>0</v>
      </c>
      <c r="K31" s="196">
        <v>0</v>
      </c>
      <c r="L31" s="196">
        <v>17029</v>
      </c>
      <c r="M31" s="196">
        <v>165973</v>
      </c>
      <c r="N31" s="196">
        <v>111027</v>
      </c>
      <c r="O31" s="196">
        <v>0</v>
      </c>
      <c r="P31" s="196">
        <v>0</v>
      </c>
      <c r="Q31" s="197">
        <v>1242899</v>
      </c>
    </row>
    <row r="32" spans="2:17" ht="30.75" customHeight="1" x14ac:dyDescent="0.25">
      <c r="B32" s="58" t="s">
        <v>45</v>
      </c>
      <c r="C32" s="200">
        <f t="shared" ref="C32:Q32" si="0">SUM(C6:C31)</f>
        <v>76556644</v>
      </c>
      <c r="D32" s="200">
        <f t="shared" si="0"/>
        <v>13040417</v>
      </c>
      <c r="E32" s="200">
        <f t="shared" si="0"/>
        <v>12950071</v>
      </c>
      <c r="F32" s="200">
        <f t="shared" si="0"/>
        <v>214747</v>
      </c>
      <c r="G32" s="200">
        <f t="shared" si="0"/>
        <v>5455044</v>
      </c>
      <c r="H32" s="200">
        <f t="shared" si="0"/>
        <v>4047602</v>
      </c>
      <c r="I32" s="200">
        <f t="shared" si="0"/>
        <v>1175012</v>
      </c>
      <c r="J32" s="200">
        <f t="shared" si="0"/>
        <v>798907</v>
      </c>
      <c r="K32" s="200">
        <f t="shared" si="0"/>
        <v>0</v>
      </c>
      <c r="L32" s="200">
        <f t="shared" si="0"/>
        <v>1976112</v>
      </c>
      <c r="M32" s="200">
        <f t="shared" si="0"/>
        <v>3720659</v>
      </c>
      <c r="N32" s="200">
        <f t="shared" si="0"/>
        <v>5069427</v>
      </c>
      <c r="O32" s="200">
        <f t="shared" si="0"/>
        <v>66566</v>
      </c>
      <c r="P32" s="200">
        <f t="shared" si="0"/>
        <v>9733</v>
      </c>
      <c r="Q32" s="200">
        <f t="shared" si="0"/>
        <v>82996302</v>
      </c>
    </row>
    <row r="33" spans="2:17" ht="30.75" customHeight="1" x14ac:dyDescent="0.25">
      <c r="B33" s="269" t="s">
        <v>46</v>
      </c>
      <c r="C33" s="270"/>
      <c r="D33" s="270"/>
      <c r="E33" s="270"/>
      <c r="F33" s="270"/>
      <c r="G33" s="270"/>
      <c r="H33" s="270"/>
      <c r="I33" s="270"/>
      <c r="J33" s="270"/>
      <c r="K33" s="270"/>
      <c r="L33" s="270"/>
      <c r="M33" s="270"/>
      <c r="N33" s="270"/>
      <c r="O33" s="270"/>
      <c r="P33" s="270"/>
      <c r="Q33" s="271"/>
    </row>
    <row r="34" spans="2:17" ht="30.75" customHeight="1" x14ac:dyDescent="0.25">
      <c r="B34" s="6" t="s">
        <v>47</v>
      </c>
      <c r="C34" s="196">
        <v>0</v>
      </c>
      <c r="D34" s="196">
        <v>4401</v>
      </c>
      <c r="E34" s="196">
        <v>245</v>
      </c>
      <c r="F34" s="196">
        <v>0</v>
      </c>
      <c r="G34" s="196">
        <v>533</v>
      </c>
      <c r="H34" s="196">
        <v>0</v>
      </c>
      <c r="I34" s="196">
        <v>0</v>
      </c>
      <c r="J34" s="196">
        <v>0</v>
      </c>
      <c r="K34" s="196">
        <v>0</v>
      </c>
      <c r="L34" s="196">
        <v>469</v>
      </c>
      <c r="M34" s="196">
        <v>496</v>
      </c>
      <c r="N34" s="196">
        <v>849</v>
      </c>
      <c r="O34" s="196">
        <v>0</v>
      </c>
      <c r="P34" s="196">
        <v>0</v>
      </c>
      <c r="Q34" s="197">
        <v>129</v>
      </c>
    </row>
    <row r="35" spans="2:17" ht="30.75" customHeight="1" x14ac:dyDescent="0.25">
      <c r="B35" s="6" t="s">
        <v>79</v>
      </c>
      <c r="C35" s="196">
        <v>0</v>
      </c>
      <c r="D35" s="196">
        <v>29051</v>
      </c>
      <c r="E35" s="196">
        <v>29051</v>
      </c>
      <c r="F35" s="196">
        <v>-670</v>
      </c>
      <c r="G35" s="196">
        <v>1592</v>
      </c>
      <c r="H35" s="196">
        <v>0</v>
      </c>
      <c r="I35" s="196">
        <v>0</v>
      </c>
      <c r="J35" s="196">
        <v>0</v>
      </c>
      <c r="K35" s="196">
        <v>0</v>
      </c>
      <c r="L35" s="196">
        <v>4807</v>
      </c>
      <c r="M35" s="196">
        <v>2341</v>
      </c>
      <c r="N35" s="196">
        <v>0</v>
      </c>
      <c r="O35" s="196">
        <v>0</v>
      </c>
      <c r="P35" s="196">
        <v>0</v>
      </c>
      <c r="Q35" s="197">
        <v>21233</v>
      </c>
    </row>
    <row r="36" spans="2:17" ht="30.75" customHeight="1" x14ac:dyDescent="0.25">
      <c r="B36" s="6" t="s">
        <v>48</v>
      </c>
      <c r="C36" s="196">
        <v>1354345</v>
      </c>
      <c r="D36" s="196">
        <v>30343</v>
      </c>
      <c r="E36" s="196">
        <v>30343</v>
      </c>
      <c r="F36" s="196">
        <v>0</v>
      </c>
      <c r="G36" s="196">
        <v>66</v>
      </c>
      <c r="H36" s="196">
        <v>554</v>
      </c>
      <c r="I36" s="196">
        <v>0</v>
      </c>
      <c r="J36" s="196">
        <v>0</v>
      </c>
      <c r="K36" s="196">
        <v>0</v>
      </c>
      <c r="L36" s="196">
        <v>11331</v>
      </c>
      <c r="M36" s="196">
        <v>8076</v>
      </c>
      <c r="N36" s="196">
        <v>34299</v>
      </c>
      <c r="O36" s="196">
        <v>0</v>
      </c>
      <c r="P36" s="196">
        <v>0</v>
      </c>
      <c r="Q36" s="197">
        <v>1399025</v>
      </c>
    </row>
    <row r="37" spans="2:17" ht="30.75" customHeight="1" x14ac:dyDescent="0.25">
      <c r="B37" s="58" t="s">
        <v>45</v>
      </c>
      <c r="C37" s="200">
        <f>SUM(C34:C36)</f>
        <v>1354345</v>
      </c>
      <c r="D37" s="200">
        <f t="shared" ref="D37:Q37" si="1">SUM(D34:D36)</f>
        <v>63795</v>
      </c>
      <c r="E37" s="200">
        <f t="shared" si="1"/>
        <v>59639</v>
      </c>
      <c r="F37" s="200">
        <f t="shared" si="1"/>
        <v>-670</v>
      </c>
      <c r="G37" s="200">
        <f t="shared" si="1"/>
        <v>2191</v>
      </c>
      <c r="H37" s="200">
        <f t="shared" si="1"/>
        <v>554</v>
      </c>
      <c r="I37" s="200">
        <f t="shared" si="1"/>
        <v>0</v>
      </c>
      <c r="J37" s="200">
        <f t="shared" si="1"/>
        <v>0</v>
      </c>
      <c r="K37" s="200">
        <f t="shared" si="1"/>
        <v>0</v>
      </c>
      <c r="L37" s="200">
        <f t="shared" si="1"/>
        <v>16607</v>
      </c>
      <c r="M37" s="200">
        <f t="shared" si="1"/>
        <v>10913</v>
      </c>
      <c r="N37" s="200">
        <f t="shared" si="1"/>
        <v>35148</v>
      </c>
      <c r="O37" s="200">
        <f t="shared" si="1"/>
        <v>0</v>
      </c>
      <c r="P37" s="200">
        <f t="shared" si="1"/>
        <v>0</v>
      </c>
      <c r="Q37" s="200">
        <f t="shared" si="1"/>
        <v>1420387</v>
      </c>
    </row>
    <row r="38" spans="2:17" ht="21.75" customHeight="1" x14ac:dyDescent="0.3">
      <c r="B38" s="268" t="s">
        <v>50</v>
      </c>
      <c r="C38" s="268"/>
      <c r="D38" s="268"/>
      <c r="E38" s="268"/>
      <c r="F38" s="268"/>
      <c r="G38" s="268"/>
      <c r="H38" s="268"/>
      <c r="I38" s="268"/>
      <c r="J38" s="268"/>
      <c r="K38" s="268"/>
      <c r="L38" s="268"/>
      <c r="M38" s="268"/>
      <c r="N38" s="268"/>
      <c r="O38" s="268"/>
      <c r="P38" s="268"/>
      <c r="Q38" s="268"/>
    </row>
    <row r="39" spans="2:17" ht="21.75" customHeight="1" x14ac:dyDescent="0.25">
      <c r="C39" s="16"/>
      <c r="D39" s="16"/>
      <c r="E39" s="16"/>
      <c r="F39" s="16"/>
      <c r="G39" s="16"/>
      <c r="H39" s="16"/>
      <c r="I39" s="16"/>
      <c r="J39" s="16"/>
      <c r="K39" s="16"/>
      <c r="L39" s="16"/>
      <c r="M39" s="16"/>
      <c r="N39" s="16"/>
      <c r="O39" s="16"/>
      <c r="P39" s="16"/>
      <c r="Q39" s="16"/>
    </row>
    <row r="40" spans="2:17" ht="21.75" customHeight="1" x14ac:dyDescent="0.3">
      <c r="D40" s="115"/>
      <c r="Q40" s="220"/>
    </row>
    <row r="41" spans="2:17" ht="21.75" customHeight="1" x14ac:dyDescent="0.25">
      <c r="Q41" s="18"/>
    </row>
  </sheetData>
  <sheetProtection algorithmName="SHA-512" hashValue="x1tceaHwdlKrbnNBSaCK22HwjoMk+Pq5W1qk+hoKrD1RmcMb7BTa4s2NKY58GiaDCFK2pIE7NYH7vbLFVBHSZA==" saltValue="XHJEYOkAtFcPk6Q6qlZ8gA==" spinCount="100000" sheet="1" objects="1" scenarios="1"/>
  <mergeCells count="4">
    <mergeCell ref="B33:Q33"/>
    <mergeCell ref="B3:Q3"/>
    <mergeCell ref="B38:Q38"/>
    <mergeCell ref="B5:Q5"/>
  </mergeCells>
  <pageMargins left="0.7" right="0.7" top="0.75" bottom="0.75" header="0.3" footer="0.3"/>
  <pageSetup paperSize="9"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pageSetUpPr fitToPage="1"/>
  </sheetPr>
  <dimension ref="B1:R44"/>
  <sheetViews>
    <sheetView showGridLines="0" topLeftCell="A16" zoomScale="80" zoomScaleNormal="80" workbookViewId="0">
      <selection activeCell="B3" sqref="B3:Q38"/>
    </sheetView>
  </sheetViews>
  <sheetFormatPr defaultColWidth="14.33203125" defaultRowHeight="21.75" customHeight="1" x14ac:dyDescent="0.25"/>
  <cols>
    <col min="1" max="1" width="16.33203125" style="4" customWidth="1"/>
    <col min="2" max="2" width="46" style="4" customWidth="1"/>
    <col min="3" max="16" width="17.5546875" style="4" customWidth="1"/>
    <col min="17" max="17" width="17.5546875" style="8" customWidth="1"/>
    <col min="18" max="16384" width="14.33203125" style="4"/>
  </cols>
  <sheetData>
    <row r="1" spans="2:17" ht="18.75" customHeight="1" x14ac:dyDescent="0.25"/>
    <row r="2" spans="2:17" ht="15.75" customHeight="1" x14ac:dyDescent="0.25"/>
    <row r="3" spans="2:17" ht="18.75" customHeight="1" x14ac:dyDescent="0.25">
      <c r="B3" s="272" t="s">
        <v>296</v>
      </c>
      <c r="C3" s="272"/>
      <c r="D3" s="272"/>
      <c r="E3" s="272"/>
      <c r="F3" s="272"/>
      <c r="G3" s="272"/>
      <c r="H3" s="272"/>
      <c r="I3" s="272"/>
      <c r="J3" s="272"/>
      <c r="K3" s="272"/>
      <c r="L3" s="272"/>
      <c r="M3" s="272"/>
      <c r="N3" s="272"/>
      <c r="O3" s="272"/>
      <c r="P3" s="272"/>
      <c r="Q3" s="272"/>
    </row>
    <row r="4" spans="2:17" s="15" customFormat="1" ht="36.75" customHeight="1" x14ac:dyDescent="0.25">
      <c r="B4" s="64" t="s">
        <v>0</v>
      </c>
      <c r="C4" s="66" t="s">
        <v>66</v>
      </c>
      <c r="D4" s="66" t="s">
        <v>67</v>
      </c>
      <c r="E4" s="66" t="s">
        <v>68</v>
      </c>
      <c r="F4" s="66" t="s">
        <v>69</v>
      </c>
      <c r="G4" s="66" t="s">
        <v>70</v>
      </c>
      <c r="H4" s="66" t="s">
        <v>87</v>
      </c>
      <c r="I4" s="189" t="s">
        <v>71</v>
      </c>
      <c r="J4" s="66" t="s">
        <v>72</v>
      </c>
      <c r="K4" s="66" t="s">
        <v>73</v>
      </c>
      <c r="L4" s="66" t="s">
        <v>74</v>
      </c>
      <c r="M4" s="66" t="s">
        <v>75</v>
      </c>
      <c r="N4" s="66" t="s">
        <v>2</v>
      </c>
      <c r="O4" s="66" t="s">
        <v>76</v>
      </c>
      <c r="P4" s="66" t="s">
        <v>77</v>
      </c>
      <c r="Q4" s="66" t="s">
        <v>78</v>
      </c>
    </row>
    <row r="5" spans="2:17" ht="31.5" customHeight="1" x14ac:dyDescent="0.25">
      <c r="B5" s="269" t="s">
        <v>16</v>
      </c>
      <c r="C5" s="270"/>
      <c r="D5" s="270"/>
      <c r="E5" s="270"/>
      <c r="F5" s="270"/>
      <c r="G5" s="270"/>
      <c r="H5" s="270"/>
      <c r="I5" s="270"/>
      <c r="J5" s="270"/>
      <c r="K5" s="270"/>
      <c r="L5" s="270"/>
      <c r="M5" s="270"/>
      <c r="N5" s="270"/>
      <c r="O5" s="270"/>
      <c r="P5" s="270"/>
      <c r="Q5" s="271"/>
    </row>
    <row r="6" spans="2:17" ht="31.5" customHeight="1" x14ac:dyDescent="0.25">
      <c r="B6" s="6" t="s">
        <v>51</v>
      </c>
      <c r="C6" s="196">
        <v>487598</v>
      </c>
      <c r="D6" s="196">
        <v>9613</v>
      </c>
      <c r="E6" s="196">
        <v>9613</v>
      </c>
      <c r="F6" s="196">
        <v>0</v>
      </c>
      <c r="G6" s="196">
        <v>30076</v>
      </c>
      <c r="H6" s="196">
        <v>0</v>
      </c>
      <c r="I6" s="196">
        <v>0</v>
      </c>
      <c r="J6" s="196">
        <v>0</v>
      </c>
      <c r="K6" s="196">
        <v>30076</v>
      </c>
      <c r="L6" s="196">
        <v>0</v>
      </c>
      <c r="M6" s="196">
        <v>2359</v>
      </c>
      <c r="N6" s="196">
        <v>24088</v>
      </c>
      <c r="O6" s="196">
        <v>1548</v>
      </c>
      <c r="P6" s="196">
        <v>0</v>
      </c>
      <c r="Q6" s="197">
        <v>487316</v>
      </c>
    </row>
    <row r="7" spans="2:17" ht="31.5" customHeight="1" x14ac:dyDescent="0.25">
      <c r="B7" s="6" t="s">
        <v>144</v>
      </c>
      <c r="C7" s="196">
        <v>0</v>
      </c>
      <c r="D7" s="196">
        <v>0</v>
      </c>
      <c r="E7" s="196">
        <v>0</v>
      </c>
      <c r="F7" s="196">
        <v>0</v>
      </c>
      <c r="G7" s="196">
        <v>0</v>
      </c>
      <c r="H7" s="196">
        <v>0</v>
      </c>
      <c r="I7" s="196">
        <v>0</v>
      </c>
      <c r="J7" s="196">
        <v>0</v>
      </c>
      <c r="K7" s="196">
        <v>0</v>
      </c>
      <c r="L7" s="196">
        <v>0</v>
      </c>
      <c r="M7" s="196">
        <v>0</v>
      </c>
      <c r="N7" s="196">
        <v>0</v>
      </c>
      <c r="O7" s="196">
        <v>0</v>
      </c>
      <c r="P7" s="196">
        <v>0</v>
      </c>
      <c r="Q7" s="197">
        <v>0</v>
      </c>
    </row>
    <row r="8" spans="2:17" ht="31.5" customHeight="1" x14ac:dyDescent="0.25">
      <c r="B8" s="6" t="s">
        <v>153</v>
      </c>
      <c r="C8" s="196">
        <v>3870706</v>
      </c>
      <c r="D8" s="196">
        <v>1048390</v>
      </c>
      <c r="E8" s="196">
        <v>1048390</v>
      </c>
      <c r="F8" s="196">
        <v>0</v>
      </c>
      <c r="G8" s="196">
        <v>307277</v>
      </c>
      <c r="H8" s="196">
        <v>0</v>
      </c>
      <c r="I8" s="196">
        <v>0</v>
      </c>
      <c r="J8" s="196">
        <v>0</v>
      </c>
      <c r="K8" s="196">
        <v>307277</v>
      </c>
      <c r="L8" s="196">
        <v>21251</v>
      </c>
      <c r="M8" s="196">
        <v>15786</v>
      </c>
      <c r="N8" s="196">
        <v>373978</v>
      </c>
      <c r="O8" s="196">
        <v>1373</v>
      </c>
      <c r="P8" s="196">
        <v>0</v>
      </c>
      <c r="Q8" s="197">
        <v>4947386</v>
      </c>
    </row>
    <row r="9" spans="2:17" ht="31.5" customHeight="1" x14ac:dyDescent="0.25">
      <c r="B9" s="6" t="s">
        <v>52</v>
      </c>
      <c r="C9" s="196">
        <v>0</v>
      </c>
      <c r="D9" s="196">
        <v>0</v>
      </c>
      <c r="E9" s="196">
        <v>0</v>
      </c>
      <c r="F9" s="196">
        <v>0</v>
      </c>
      <c r="G9" s="196">
        <v>0</v>
      </c>
      <c r="H9" s="196">
        <v>0</v>
      </c>
      <c r="I9" s="196">
        <v>0</v>
      </c>
      <c r="J9" s="196">
        <v>0</v>
      </c>
      <c r="K9" s="196">
        <v>0</v>
      </c>
      <c r="L9" s="196">
        <v>0</v>
      </c>
      <c r="M9" s="196">
        <v>0</v>
      </c>
      <c r="N9" s="196">
        <v>0</v>
      </c>
      <c r="O9" s="196">
        <v>0</v>
      </c>
      <c r="P9" s="196">
        <v>0</v>
      </c>
      <c r="Q9" s="197">
        <v>0</v>
      </c>
    </row>
    <row r="10" spans="2:17" ht="31.5" customHeight="1" x14ac:dyDescent="0.25">
      <c r="B10" s="6" t="s">
        <v>53</v>
      </c>
      <c r="C10" s="196">
        <v>-291510</v>
      </c>
      <c r="D10" s="196">
        <v>87369</v>
      </c>
      <c r="E10" s="196">
        <v>87369</v>
      </c>
      <c r="F10" s="196">
        <v>0</v>
      </c>
      <c r="G10" s="196">
        <v>91782</v>
      </c>
      <c r="H10" s="196">
        <v>174030</v>
      </c>
      <c r="I10" s="196">
        <v>0</v>
      </c>
      <c r="J10" s="196">
        <v>0</v>
      </c>
      <c r="K10" s="196">
        <v>0</v>
      </c>
      <c r="L10" s="196">
        <v>1813</v>
      </c>
      <c r="M10" s="196">
        <v>12751</v>
      </c>
      <c r="N10" s="196">
        <v>79979</v>
      </c>
      <c r="O10" s="196">
        <v>0</v>
      </c>
      <c r="P10" s="196">
        <v>0</v>
      </c>
      <c r="Q10" s="197">
        <v>-312756</v>
      </c>
    </row>
    <row r="11" spans="2:17" ht="31.5" customHeight="1" x14ac:dyDescent="0.25">
      <c r="B11" s="6" t="s">
        <v>22</v>
      </c>
      <c r="C11" s="196">
        <v>0</v>
      </c>
      <c r="D11" s="196">
        <v>0</v>
      </c>
      <c r="E11" s="196">
        <v>0</v>
      </c>
      <c r="F11" s="196">
        <v>0</v>
      </c>
      <c r="G11" s="196">
        <v>0</v>
      </c>
      <c r="H11" s="196">
        <v>0</v>
      </c>
      <c r="I11" s="196">
        <v>0</v>
      </c>
      <c r="J11" s="196">
        <v>0</v>
      </c>
      <c r="K11" s="196">
        <v>0</v>
      </c>
      <c r="L11" s="196">
        <v>0</v>
      </c>
      <c r="M11" s="196">
        <v>0</v>
      </c>
      <c r="N11" s="196">
        <v>0</v>
      </c>
      <c r="O11" s="196">
        <v>0</v>
      </c>
      <c r="P11" s="196">
        <v>0</v>
      </c>
      <c r="Q11" s="197">
        <v>0</v>
      </c>
    </row>
    <row r="12" spans="2:17" ht="31.5" customHeight="1" x14ac:dyDescent="0.25">
      <c r="B12" s="6" t="s">
        <v>54</v>
      </c>
      <c r="C12" s="196">
        <v>0</v>
      </c>
      <c r="D12" s="196">
        <v>0</v>
      </c>
      <c r="E12" s="196">
        <v>0</v>
      </c>
      <c r="F12" s="196">
        <v>0</v>
      </c>
      <c r="G12" s="196">
        <v>0</v>
      </c>
      <c r="H12" s="196">
        <v>0</v>
      </c>
      <c r="I12" s="196">
        <v>0</v>
      </c>
      <c r="J12" s="196">
        <v>0</v>
      </c>
      <c r="K12" s="196">
        <v>0</v>
      </c>
      <c r="L12" s="196">
        <v>0</v>
      </c>
      <c r="M12" s="196">
        <v>0</v>
      </c>
      <c r="N12" s="196">
        <v>0</v>
      </c>
      <c r="O12" s="196">
        <v>0</v>
      </c>
      <c r="P12" s="196">
        <v>0</v>
      </c>
      <c r="Q12" s="197">
        <v>0</v>
      </c>
    </row>
    <row r="13" spans="2:17" ht="31.5" customHeight="1" x14ac:dyDescent="0.25">
      <c r="B13" s="6" t="s">
        <v>55</v>
      </c>
      <c r="C13" s="196">
        <v>0</v>
      </c>
      <c r="D13" s="196">
        <v>0</v>
      </c>
      <c r="E13" s="196">
        <v>0</v>
      </c>
      <c r="F13" s="196">
        <v>0</v>
      </c>
      <c r="G13" s="196">
        <v>0</v>
      </c>
      <c r="H13" s="196">
        <v>0</v>
      </c>
      <c r="I13" s="196">
        <v>0</v>
      </c>
      <c r="J13" s="196">
        <v>0</v>
      </c>
      <c r="K13" s="196">
        <v>0</v>
      </c>
      <c r="L13" s="196">
        <v>0</v>
      </c>
      <c r="M13" s="196">
        <v>0</v>
      </c>
      <c r="N13" s="196">
        <v>0</v>
      </c>
      <c r="O13" s="196">
        <v>0</v>
      </c>
      <c r="P13" s="196">
        <v>0</v>
      </c>
      <c r="Q13" s="197">
        <v>0</v>
      </c>
    </row>
    <row r="14" spans="2:17" ht="31.5" customHeight="1" x14ac:dyDescent="0.25">
      <c r="B14" s="6" t="s">
        <v>56</v>
      </c>
      <c r="C14" s="196">
        <v>0</v>
      </c>
      <c r="D14" s="196">
        <v>0</v>
      </c>
      <c r="E14" s="196">
        <v>0</v>
      </c>
      <c r="F14" s="196">
        <v>0</v>
      </c>
      <c r="G14" s="196">
        <v>0</v>
      </c>
      <c r="H14" s="196">
        <v>0</v>
      </c>
      <c r="I14" s="196">
        <v>0</v>
      </c>
      <c r="J14" s="196">
        <v>0</v>
      </c>
      <c r="K14" s="196">
        <v>0</v>
      </c>
      <c r="L14" s="196">
        <v>0</v>
      </c>
      <c r="M14" s="196">
        <v>0</v>
      </c>
      <c r="N14" s="196">
        <v>0</v>
      </c>
      <c r="O14" s="196">
        <v>0</v>
      </c>
      <c r="P14" s="196">
        <v>0</v>
      </c>
      <c r="Q14" s="197">
        <v>0</v>
      </c>
    </row>
    <row r="15" spans="2:17" ht="31.5" customHeight="1" x14ac:dyDescent="0.25">
      <c r="B15" s="6" t="s">
        <v>57</v>
      </c>
      <c r="C15" s="196">
        <v>10423588</v>
      </c>
      <c r="D15" s="196">
        <v>326939</v>
      </c>
      <c r="E15" s="196">
        <v>326939</v>
      </c>
      <c r="F15" s="196">
        <v>0</v>
      </c>
      <c r="G15" s="196">
        <v>598480</v>
      </c>
      <c r="H15" s="196">
        <v>0</v>
      </c>
      <c r="I15" s="196">
        <v>0</v>
      </c>
      <c r="J15" s="196">
        <v>0</v>
      </c>
      <c r="K15" s="196">
        <v>598480</v>
      </c>
      <c r="L15" s="196">
        <v>6186</v>
      </c>
      <c r="M15" s="196">
        <v>11555</v>
      </c>
      <c r="N15" s="196">
        <v>1595288</v>
      </c>
      <c r="O15" s="196">
        <v>0</v>
      </c>
      <c r="P15" s="196">
        <v>100800</v>
      </c>
      <c r="Q15" s="197">
        <v>11628794</v>
      </c>
    </row>
    <row r="16" spans="2:17" ht="31.5" customHeight="1" x14ac:dyDescent="0.25">
      <c r="B16" s="6" t="s">
        <v>58</v>
      </c>
      <c r="C16" s="196">
        <v>8816107</v>
      </c>
      <c r="D16" s="196">
        <v>688711</v>
      </c>
      <c r="E16" s="196">
        <v>688711</v>
      </c>
      <c r="F16" s="196">
        <v>0</v>
      </c>
      <c r="G16" s="196">
        <v>510978</v>
      </c>
      <c r="H16" s="196">
        <v>511207</v>
      </c>
      <c r="I16" s="196">
        <v>0</v>
      </c>
      <c r="J16" s="196">
        <v>0</v>
      </c>
      <c r="K16" s="196">
        <v>0</v>
      </c>
      <c r="L16" s="196">
        <v>13460</v>
      </c>
      <c r="M16" s="196">
        <v>18838</v>
      </c>
      <c r="N16" s="196">
        <v>660501</v>
      </c>
      <c r="O16" s="196">
        <v>1485</v>
      </c>
      <c r="P16" s="196">
        <v>16732</v>
      </c>
      <c r="Q16" s="197">
        <v>9603598</v>
      </c>
    </row>
    <row r="17" spans="2:17" ht="31.5" customHeight="1" x14ac:dyDescent="0.25">
      <c r="B17" s="6" t="s">
        <v>59</v>
      </c>
      <c r="C17" s="196">
        <v>1226564</v>
      </c>
      <c r="D17" s="196">
        <v>255410</v>
      </c>
      <c r="E17" s="196">
        <v>255410</v>
      </c>
      <c r="F17" s="196">
        <v>0</v>
      </c>
      <c r="G17" s="196">
        <v>72972</v>
      </c>
      <c r="H17" s="196">
        <v>72972</v>
      </c>
      <c r="I17" s="196">
        <v>0</v>
      </c>
      <c r="J17" s="196">
        <v>0</v>
      </c>
      <c r="K17" s="196">
        <v>0</v>
      </c>
      <c r="L17" s="196">
        <v>4540</v>
      </c>
      <c r="M17" s="196">
        <v>0</v>
      </c>
      <c r="N17" s="196">
        <v>78561</v>
      </c>
      <c r="O17" s="196">
        <v>0</v>
      </c>
      <c r="P17" s="196">
        <v>0</v>
      </c>
      <c r="Q17" s="197">
        <v>1483023</v>
      </c>
    </row>
    <row r="18" spans="2:17" ht="31.5" customHeight="1" x14ac:dyDescent="0.25">
      <c r="B18" s="6" t="s">
        <v>133</v>
      </c>
      <c r="C18" s="196">
        <v>294551</v>
      </c>
      <c r="D18" s="196">
        <v>91088</v>
      </c>
      <c r="E18" s="196">
        <v>91088</v>
      </c>
      <c r="F18" s="196">
        <v>0</v>
      </c>
      <c r="G18" s="196">
        <v>27915</v>
      </c>
      <c r="H18" s="196">
        <v>0</v>
      </c>
      <c r="I18" s="196">
        <v>0</v>
      </c>
      <c r="J18" s="196">
        <v>0</v>
      </c>
      <c r="K18" s="196">
        <v>27915</v>
      </c>
      <c r="L18" s="196">
        <v>3766</v>
      </c>
      <c r="M18" s="196">
        <v>4845</v>
      </c>
      <c r="N18" s="196">
        <v>7500</v>
      </c>
      <c r="O18" s="196">
        <v>0</v>
      </c>
      <c r="P18" s="196">
        <v>0</v>
      </c>
      <c r="Q18" s="197">
        <v>356614</v>
      </c>
    </row>
    <row r="19" spans="2:17" ht="31.5" customHeight="1" x14ac:dyDescent="0.25">
      <c r="B19" s="6" t="s">
        <v>267</v>
      </c>
      <c r="C19" s="196">
        <v>0</v>
      </c>
      <c r="D19" s="196">
        <v>0</v>
      </c>
      <c r="E19" s="196">
        <v>0</v>
      </c>
      <c r="F19" s="196">
        <v>0</v>
      </c>
      <c r="G19" s="196">
        <v>0</v>
      </c>
      <c r="H19" s="196">
        <v>0</v>
      </c>
      <c r="I19" s="196">
        <v>0</v>
      </c>
      <c r="J19" s="196">
        <v>0</v>
      </c>
      <c r="K19" s="196">
        <v>0</v>
      </c>
      <c r="L19" s="196">
        <v>0</v>
      </c>
      <c r="M19" s="196">
        <v>0</v>
      </c>
      <c r="N19" s="196">
        <v>0</v>
      </c>
      <c r="O19" s="196">
        <v>0</v>
      </c>
      <c r="P19" s="196">
        <v>0</v>
      </c>
      <c r="Q19" s="197">
        <v>0</v>
      </c>
    </row>
    <row r="20" spans="2:17" ht="31.5" customHeight="1" x14ac:dyDescent="0.25">
      <c r="B20" s="6" t="s">
        <v>138</v>
      </c>
      <c r="C20" s="196">
        <v>283026</v>
      </c>
      <c r="D20" s="196">
        <v>5841</v>
      </c>
      <c r="E20" s="196">
        <v>5841</v>
      </c>
      <c r="F20" s="196">
        <v>0</v>
      </c>
      <c r="G20" s="196">
        <v>0</v>
      </c>
      <c r="H20" s="196">
        <v>0</v>
      </c>
      <c r="I20" s="196">
        <v>0</v>
      </c>
      <c r="J20" s="196">
        <v>0</v>
      </c>
      <c r="K20" s="196">
        <v>0</v>
      </c>
      <c r="L20" s="196">
        <v>0</v>
      </c>
      <c r="M20" s="196">
        <v>639</v>
      </c>
      <c r="N20" s="196">
        <v>15140</v>
      </c>
      <c r="O20" s="196">
        <v>0</v>
      </c>
      <c r="P20" s="196">
        <v>0</v>
      </c>
      <c r="Q20" s="197">
        <v>303368</v>
      </c>
    </row>
    <row r="21" spans="2:17" ht="31.5" customHeight="1" x14ac:dyDescent="0.25">
      <c r="B21" s="6" t="s">
        <v>35</v>
      </c>
      <c r="C21" s="196">
        <v>4614967</v>
      </c>
      <c r="D21" s="196">
        <v>826482</v>
      </c>
      <c r="E21" s="196">
        <v>826482</v>
      </c>
      <c r="F21" s="196">
        <v>0</v>
      </c>
      <c r="G21" s="196">
        <v>339081</v>
      </c>
      <c r="H21" s="196">
        <v>339081</v>
      </c>
      <c r="I21" s="196">
        <v>0</v>
      </c>
      <c r="J21" s="196">
        <v>0</v>
      </c>
      <c r="K21" s="196">
        <v>0</v>
      </c>
      <c r="L21" s="196">
        <v>15990</v>
      </c>
      <c r="M21" s="196">
        <v>35517</v>
      </c>
      <c r="N21" s="196">
        <v>97104</v>
      </c>
      <c r="O21" s="196">
        <v>0</v>
      </c>
      <c r="P21" s="196">
        <v>0</v>
      </c>
      <c r="Q21" s="197">
        <v>5147965</v>
      </c>
    </row>
    <row r="22" spans="2:17" ht="31.5" customHeight="1" x14ac:dyDescent="0.25">
      <c r="B22" s="183" t="s">
        <v>198</v>
      </c>
      <c r="C22" s="196">
        <v>0</v>
      </c>
      <c r="D22" s="196">
        <v>0</v>
      </c>
      <c r="E22" s="196">
        <v>0</v>
      </c>
      <c r="F22" s="196">
        <v>0</v>
      </c>
      <c r="G22" s="196">
        <v>0</v>
      </c>
      <c r="H22" s="196">
        <v>0</v>
      </c>
      <c r="I22" s="196">
        <v>0</v>
      </c>
      <c r="J22" s="196">
        <v>0</v>
      </c>
      <c r="K22" s="196">
        <v>0</v>
      </c>
      <c r="L22" s="196">
        <v>0</v>
      </c>
      <c r="M22" s="196">
        <v>0</v>
      </c>
      <c r="N22" s="196">
        <v>0</v>
      </c>
      <c r="O22" s="196">
        <v>0</v>
      </c>
      <c r="P22" s="196">
        <v>0</v>
      </c>
      <c r="Q22" s="197">
        <v>0</v>
      </c>
    </row>
    <row r="23" spans="2:17" ht="31.5" customHeight="1" x14ac:dyDescent="0.25">
      <c r="B23" s="6" t="s">
        <v>60</v>
      </c>
      <c r="C23" s="196">
        <v>-1123</v>
      </c>
      <c r="D23" s="196">
        <v>0</v>
      </c>
      <c r="E23" s="196">
        <v>0</v>
      </c>
      <c r="F23" s="196">
        <v>0</v>
      </c>
      <c r="G23" s="196">
        <v>540</v>
      </c>
      <c r="H23" s="196">
        <v>0</v>
      </c>
      <c r="I23" s="196">
        <v>0</v>
      </c>
      <c r="J23" s="196">
        <v>0</v>
      </c>
      <c r="K23" s="196">
        <v>540</v>
      </c>
      <c r="L23" s="196">
        <v>0</v>
      </c>
      <c r="M23" s="196">
        <v>0</v>
      </c>
      <c r="N23" s="196">
        <v>66</v>
      </c>
      <c r="O23" s="196">
        <v>3</v>
      </c>
      <c r="P23" s="196">
        <v>0</v>
      </c>
      <c r="Q23" s="197">
        <v>-1599</v>
      </c>
    </row>
    <row r="24" spans="2:17" ht="31.5" customHeight="1" x14ac:dyDescent="0.25">
      <c r="B24" s="6" t="s">
        <v>61</v>
      </c>
      <c r="C24" s="196">
        <v>207396</v>
      </c>
      <c r="D24" s="196">
        <v>5482</v>
      </c>
      <c r="E24" s="196">
        <v>5482</v>
      </c>
      <c r="F24" s="196">
        <v>0</v>
      </c>
      <c r="G24" s="196">
        <v>84</v>
      </c>
      <c r="H24" s="196">
        <v>84</v>
      </c>
      <c r="I24" s="196">
        <v>0</v>
      </c>
      <c r="J24" s="196">
        <v>0</v>
      </c>
      <c r="K24" s="196">
        <v>0</v>
      </c>
      <c r="L24" s="196">
        <v>260</v>
      </c>
      <c r="M24" s="196">
        <v>0</v>
      </c>
      <c r="N24" s="196">
        <v>0</v>
      </c>
      <c r="O24" s="196">
        <v>0</v>
      </c>
      <c r="P24" s="196">
        <v>0</v>
      </c>
      <c r="Q24" s="197">
        <v>212534</v>
      </c>
    </row>
    <row r="25" spans="2:17" ht="31.5" customHeight="1" x14ac:dyDescent="0.25">
      <c r="B25" s="6" t="s">
        <v>136</v>
      </c>
      <c r="C25" s="196">
        <v>0</v>
      </c>
      <c r="D25" s="196">
        <v>0</v>
      </c>
      <c r="E25" s="196">
        <v>0</v>
      </c>
      <c r="F25" s="196">
        <v>0</v>
      </c>
      <c r="G25" s="196">
        <v>0</v>
      </c>
      <c r="H25" s="196">
        <v>0</v>
      </c>
      <c r="I25" s="196">
        <v>0</v>
      </c>
      <c r="J25" s="196">
        <v>0</v>
      </c>
      <c r="K25" s="196">
        <v>0</v>
      </c>
      <c r="L25" s="196">
        <v>0</v>
      </c>
      <c r="M25" s="196">
        <v>0</v>
      </c>
      <c r="N25" s="196">
        <v>0</v>
      </c>
      <c r="O25" s="196">
        <v>0</v>
      </c>
      <c r="P25" s="196">
        <v>0</v>
      </c>
      <c r="Q25" s="197">
        <v>0</v>
      </c>
    </row>
    <row r="26" spans="2:17" ht="31.5" customHeight="1" x14ac:dyDescent="0.25">
      <c r="B26" s="6" t="s">
        <v>137</v>
      </c>
      <c r="C26" s="196">
        <v>-408</v>
      </c>
      <c r="D26" s="196">
        <v>0</v>
      </c>
      <c r="E26" s="196">
        <v>0</v>
      </c>
      <c r="F26" s="196">
        <v>0</v>
      </c>
      <c r="G26" s="196">
        <v>64</v>
      </c>
      <c r="H26" s="196">
        <v>0</v>
      </c>
      <c r="I26" s="196">
        <v>0</v>
      </c>
      <c r="J26" s="196">
        <v>0</v>
      </c>
      <c r="K26" s="196">
        <v>64</v>
      </c>
      <c r="L26" s="196">
        <v>0</v>
      </c>
      <c r="M26" s="196">
        <v>0</v>
      </c>
      <c r="N26" s="196">
        <v>0</v>
      </c>
      <c r="O26" s="196">
        <v>0</v>
      </c>
      <c r="P26" s="196">
        <v>0</v>
      </c>
      <c r="Q26" s="197">
        <v>-472</v>
      </c>
    </row>
    <row r="27" spans="2:17" ht="31.5" customHeight="1" x14ac:dyDescent="0.25">
      <c r="B27" s="6" t="s">
        <v>154</v>
      </c>
      <c r="C27" s="196">
        <v>8448916</v>
      </c>
      <c r="D27" s="196">
        <v>226198</v>
      </c>
      <c r="E27" s="196">
        <v>226198</v>
      </c>
      <c r="F27" s="196">
        <v>0</v>
      </c>
      <c r="G27" s="196">
        <v>536442</v>
      </c>
      <c r="H27" s="196">
        <v>0</v>
      </c>
      <c r="I27" s="196">
        <v>0</v>
      </c>
      <c r="J27" s="196">
        <v>0</v>
      </c>
      <c r="K27" s="196">
        <v>536442</v>
      </c>
      <c r="L27" s="196">
        <v>4524</v>
      </c>
      <c r="M27" s="196">
        <v>6164</v>
      </c>
      <c r="N27" s="196">
        <v>734718</v>
      </c>
      <c r="O27" s="196">
        <v>0</v>
      </c>
      <c r="P27" s="196">
        <v>0</v>
      </c>
      <c r="Q27" s="197">
        <v>8862702</v>
      </c>
    </row>
    <row r="28" spans="2:17" ht="31.5" customHeight="1" x14ac:dyDescent="0.25">
      <c r="B28" s="6" t="s">
        <v>38</v>
      </c>
      <c r="C28" s="196">
        <v>0</v>
      </c>
      <c r="D28" s="196">
        <v>0</v>
      </c>
      <c r="E28" s="196">
        <v>0</v>
      </c>
      <c r="F28" s="196">
        <v>0</v>
      </c>
      <c r="G28" s="196">
        <v>0</v>
      </c>
      <c r="H28" s="196">
        <v>0</v>
      </c>
      <c r="I28" s="196">
        <v>0</v>
      </c>
      <c r="J28" s="196">
        <v>0</v>
      </c>
      <c r="K28" s="196">
        <v>0</v>
      </c>
      <c r="L28" s="196">
        <v>0</v>
      </c>
      <c r="M28" s="196">
        <v>0</v>
      </c>
      <c r="N28" s="196">
        <v>0</v>
      </c>
      <c r="O28" s="196">
        <v>0</v>
      </c>
      <c r="P28" s="196">
        <v>0</v>
      </c>
      <c r="Q28" s="197">
        <v>0</v>
      </c>
    </row>
    <row r="29" spans="2:17" ht="31.5" customHeight="1" x14ac:dyDescent="0.25">
      <c r="B29" s="6" t="s">
        <v>62</v>
      </c>
      <c r="C29" s="196">
        <v>1259129</v>
      </c>
      <c r="D29" s="196">
        <v>15590</v>
      </c>
      <c r="E29" s="196">
        <v>15590</v>
      </c>
      <c r="F29" s="196">
        <v>0</v>
      </c>
      <c r="G29" s="196">
        <v>67500</v>
      </c>
      <c r="H29" s="196">
        <v>67500</v>
      </c>
      <c r="I29" s="196">
        <v>0</v>
      </c>
      <c r="J29" s="196">
        <v>0</v>
      </c>
      <c r="K29" s="196">
        <v>0</v>
      </c>
      <c r="L29" s="196">
        <v>0</v>
      </c>
      <c r="M29" s="196">
        <v>2458</v>
      </c>
      <c r="N29" s="196">
        <v>2124</v>
      </c>
      <c r="O29" s="196">
        <v>0</v>
      </c>
      <c r="P29" s="196">
        <v>0</v>
      </c>
      <c r="Q29" s="197">
        <v>1206885</v>
      </c>
    </row>
    <row r="30" spans="2:17" ht="31.5" customHeight="1" x14ac:dyDescent="0.25">
      <c r="B30" s="6" t="s">
        <v>63</v>
      </c>
      <c r="C30" s="196">
        <v>0</v>
      </c>
      <c r="D30" s="196">
        <v>0</v>
      </c>
      <c r="E30" s="196">
        <v>0</v>
      </c>
      <c r="F30" s="196">
        <v>0</v>
      </c>
      <c r="G30" s="196">
        <v>0</v>
      </c>
      <c r="H30" s="196">
        <v>0</v>
      </c>
      <c r="I30" s="196">
        <v>0</v>
      </c>
      <c r="J30" s="196">
        <v>0</v>
      </c>
      <c r="K30" s="196">
        <v>0</v>
      </c>
      <c r="L30" s="196">
        <v>0</v>
      </c>
      <c r="M30" s="196">
        <v>0</v>
      </c>
      <c r="N30" s="196">
        <v>0</v>
      </c>
      <c r="O30" s="196">
        <v>0</v>
      </c>
      <c r="P30" s="196">
        <v>0</v>
      </c>
      <c r="Q30" s="197">
        <v>0</v>
      </c>
    </row>
    <row r="31" spans="2:17" ht="31.5" customHeight="1" x14ac:dyDescent="0.25">
      <c r="B31" s="6" t="s">
        <v>64</v>
      </c>
      <c r="C31" s="196">
        <v>1161033</v>
      </c>
      <c r="D31" s="196">
        <v>0</v>
      </c>
      <c r="E31" s="196">
        <v>0</v>
      </c>
      <c r="F31" s="196">
        <v>0</v>
      </c>
      <c r="G31" s="196">
        <v>72260</v>
      </c>
      <c r="H31" s="196">
        <v>0</v>
      </c>
      <c r="I31" s="196">
        <v>0</v>
      </c>
      <c r="J31" s="196">
        <v>0</v>
      </c>
      <c r="K31" s="196">
        <v>72260</v>
      </c>
      <c r="L31" s="196">
        <v>0</v>
      </c>
      <c r="M31" s="196">
        <v>0</v>
      </c>
      <c r="N31" s="196">
        <v>0</v>
      </c>
      <c r="O31" s="196">
        <v>0</v>
      </c>
      <c r="P31" s="196">
        <v>0</v>
      </c>
      <c r="Q31" s="197">
        <v>1088774</v>
      </c>
    </row>
    <row r="32" spans="2:17" ht="31.5" customHeight="1" x14ac:dyDescent="0.25">
      <c r="B32" s="58" t="s">
        <v>45</v>
      </c>
      <c r="C32" s="200">
        <f t="shared" ref="C32:Q32" si="0">SUM(C6:C31)</f>
        <v>40800540</v>
      </c>
      <c r="D32" s="200">
        <f t="shared" si="0"/>
        <v>3587113</v>
      </c>
      <c r="E32" s="200">
        <f t="shared" si="0"/>
        <v>3587113</v>
      </c>
      <c r="F32" s="200">
        <f t="shared" si="0"/>
        <v>0</v>
      </c>
      <c r="G32" s="200">
        <f t="shared" si="0"/>
        <v>2655451</v>
      </c>
      <c r="H32" s="200">
        <f t="shared" si="0"/>
        <v>1164874</v>
      </c>
      <c r="I32" s="200">
        <f t="shared" si="0"/>
        <v>0</v>
      </c>
      <c r="J32" s="200">
        <f t="shared" si="0"/>
        <v>0</v>
      </c>
      <c r="K32" s="200">
        <f t="shared" si="0"/>
        <v>1573054</v>
      </c>
      <c r="L32" s="200">
        <f t="shared" si="0"/>
        <v>71790</v>
      </c>
      <c r="M32" s="200">
        <f t="shared" si="0"/>
        <v>110912</v>
      </c>
      <c r="N32" s="200">
        <f t="shared" si="0"/>
        <v>3669047</v>
      </c>
      <c r="O32" s="200">
        <f t="shared" si="0"/>
        <v>4409</v>
      </c>
      <c r="P32" s="200">
        <f t="shared" si="0"/>
        <v>117532</v>
      </c>
      <c r="Q32" s="200">
        <f t="shared" si="0"/>
        <v>45014132</v>
      </c>
    </row>
    <row r="33" spans="2:18" ht="31.5" customHeight="1" x14ac:dyDescent="0.25">
      <c r="B33" s="269" t="s">
        <v>46</v>
      </c>
      <c r="C33" s="270"/>
      <c r="D33" s="270"/>
      <c r="E33" s="270"/>
      <c r="F33" s="270"/>
      <c r="G33" s="270"/>
      <c r="H33" s="270"/>
      <c r="I33" s="270"/>
      <c r="J33" s="270"/>
      <c r="K33" s="270"/>
      <c r="L33" s="270"/>
      <c r="M33" s="270"/>
      <c r="N33" s="270"/>
      <c r="O33" s="270"/>
      <c r="P33" s="270"/>
      <c r="Q33" s="271"/>
    </row>
    <row r="34" spans="2:18" ht="31.5" customHeight="1" x14ac:dyDescent="0.25">
      <c r="B34" s="6" t="s">
        <v>47</v>
      </c>
      <c r="C34" s="196">
        <v>0</v>
      </c>
      <c r="D34" s="196">
        <v>0</v>
      </c>
      <c r="E34" s="196">
        <v>0</v>
      </c>
      <c r="F34" s="196">
        <v>0</v>
      </c>
      <c r="G34" s="196">
        <v>0</v>
      </c>
      <c r="H34" s="196">
        <v>0</v>
      </c>
      <c r="I34" s="196">
        <v>0</v>
      </c>
      <c r="J34" s="196">
        <v>0</v>
      </c>
      <c r="K34" s="196">
        <v>0</v>
      </c>
      <c r="L34" s="196">
        <v>0</v>
      </c>
      <c r="M34" s="196">
        <v>0</v>
      </c>
      <c r="N34" s="196">
        <v>0</v>
      </c>
      <c r="O34" s="196">
        <v>0</v>
      </c>
      <c r="P34" s="196">
        <v>0</v>
      </c>
      <c r="Q34" s="197">
        <v>0</v>
      </c>
    </row>
    <row r="35" spans="2:18" ht="31.5" customHeight="1" x14ac:dyDescent="0.25">
      <c r="B35" s="6" t="s">
        <v>79</v>
      </c>
      <c r="C35" s="196">
        <v>0</v>
      </c>
      <c r="D35" s="196">
        <v>0</v>
      </c>
      <c r="E35" s="196">
        <v>0</v>
      </c>
      <c r="F35" s="196">
        <v>0</v>
      </c>
      <c r="G35" s="196">
        <v>0</v>
      </c>
      <c r="H35" s="196">
        <v>0</v>
      </c>
      <c r="I35" s="196">
        <v>0</v>
      </c>
      <c r="J35" s="196">
        <v>0</v>
      </c>
      <c r="K35" s="196">
        <v>0</v>
      </c>
      <c r="L35" s="196">
        <v>0</v>
      </c>
      <c r="M35" s="196">
        <v>0</v>
      </c>
      <c r="N35" s="196">
        <v>0</v>
      </c>
      <c r="O35" s="196">
        <v>0</v>
      </c>
      <c r="P35" s="196">
        <v>0</v>
      </c>
      <c r="Q35" s="197">
        <v>0</v>
      </c>
    </row>
    <row r="36" spans="2:18" ht="31.5" customHeight="1" x14ac:dyDescent="0.25">
      <c r="B36" s="6" t="s">
        <v>48</v>
      </c>
      <c r="C36" s="196">
        <v>0</v>
      </c>
      <c r="D36" s="196">
        <v>0</v>
      </c>
      <c r="E36" s="196">
        <v>0</v>
      </c>
      <c r="F36" s="196">
        <v>0</v>
      </c>
      <c r="G36" s="196">
        <v>0</v>
      </c>
      <c r="H36" s="196">
        <v>0</v>
      </c>
      <c r="I36" s="196">
        <v>0</v>
      </c>
      <c r="J36" s="196">
        <v>0</v>
      </c>
      <c r="K36" s="196">
        <v>0</v>
      </c>
      <c r="L36" s="196">
        <v>0</v>
      </c>
      <c r="M36" s="196">
        <v>0</v>
      </c>
      <c r="N36" s="196">
        <v>0</v>
      </c>
      <c r="O36" s="196">
        <v>0</v>
      </c>
      <c r="P36" s="196">
        <v>0</v>
      </c>
      <c r="Q36" s="197">
        <v>0</v>
      </c>
    </row>
    <row r="37" spans="2:18" ht="31.5" customHeight="1" x14ac:dyDescent="0.25">
      <c r="B37" s="58" t="s">
        <v>45</v>
      </c>
      <c r="C37" s="200">
        <f>SUM(C34:C36)</f>
        <v>0</v>
      </c>
      <c r="D37" s="200">
        <f t="shared" ref="D37:Q37" si="1">SUM(D34:D36)</f>
        <v>0</v>
      </c>
      <c r="E37" s="200">
        <f t="shared" si="1"/>
        <v>0</v>
      </c>
      <c r="F37" s="200">
        <f t="shared" si="1"/>
        <v>0</v>
      </c>
      <c r="G37" s="200">
        <f t="shared" si="1"/>
        <v>0</v>
      </c>
      <c r="H37" s="200">
        <f t="shared" si="1"/>
        <v>0</v>
      </c>
      <c r="I37" s="200">
        <f t="shared" si="1"/>
        <v>0</v>
      </c>
      <c r="J37" s="200">
        <f t="shared" si="1"/>
        <v>0</v>
      </c>
      <c r="K37" s="200">
        <f t="shared" si="1"/>
        <v>0</v>
      </c>
      <c r="L37" s="200">
        <f t="shared" si="1"/>
        <v>0</v>
      </c>
      <c r="M37" s="200">
        <f t="shared" si="1"/>
        <v>0</v>
      </c>
      <c r="N37" s="200">
        <f t="shared" si="1"/>
        <v>0</v>
      </c>
      <c r="O37" s="200">
        <f t="shared" si="1"/>
        <v>0</v>
      </c>
      <c r="P37" s="200">
        <f t="shared" si="1"/>
        <v>0</v>
      </c>
      <c r="Q37" s="200">
        <f t="shared" si="1"/>
        <v>0</v>
      </c>
    </row>
    <row r="38" spans="2:18" ht="21.75" customHeight="1" x14ac:dyDescent="0.3">
      <c r="B38" s="268" t="s">
        <v>50</v>
      </c>
      <c r="C38" s="268"/>
      <c r="D38" s="268"/>
      <c r="E38" s="268"/>
      <c r="F38" s="268"/>
      <c r="G38" s="268"/>
      <c r="H38" s="268"/>
      <c r="I38" s="268"/>
      <c r="J38" s="268"/>
      <c r="K38" s="268"/>
      <c r="L38" s="268"/>
      <c r="M38" s="268"/>
      <c r="N38" s="268"/>
      <c r="O38" s="268"/>
      <c r="P38" s="268"/>
      <c r="Q38" s="268"/>
    </row>
    <row r="39" spans="2:18" ht="21.75" customHeight="1" x14ac:dyDescent="0.25">
      <c r="C39" s="16"/>
      <c r="D39" s="16"/>
      <c r="E39" s="16"/>
      <c r="F39" s="16"/>
      <c r="G39" s="16"/>
      <c r="H39" s="16"/>
      <c r="I39" s="16"/>
      <c r="J39" s="16"/>
      <c r="K39" s="16"/>
      <c r="L39" s="16"/>
      <c r="M39" s="16"/>
      <c r="N39" s="16"/>
      <c r="O39" s="16"/>
      <c r="P39" s="16"/>
      <c r="R39" s="8"/>
    </row>
    <row r="40" spans="2:18" ht="21.75" customHeight="1" x14ac:dyDescent="0.25">
      <c r="R40" s="8"/>
    </row>
    <row r="41" spans="2:18" ht="21.75" customHeight="1" x14ac:dyDescent="0.25">
      <c r="R41" s="8"/>
    </row>
    <row r="42" spans="2:18" ht="21.75" customHeight="1" x14ac:dyDescent="0.25">
      <c r="R42" s="8"/>
    </row>
    <row r="43" spans="2:18" ht="21.75" customHeight="1" x14ac:dyDescent="0.25">
      <c r="R43" s="8"/>
    </row>
    <row r="44" spans="2:18" ht="21.75" customHeight="1" x14ac:dyDescent="0.25">
      <c r="R44" s="8"/>
    </row>
  </sheetData>
  <sheetProtection algorithmName="SHA-512" hashValue="TraxLsVz8N6osAY3MSmGkallaCaKqxrjBpFgyvF6FLNF0Ao6y4ffzpDDNHBWrpXjEz0v4u2AnBNanbNGKj90Vw==" saltValue="+vGa2c5SsVwRyCezeVsqag==" spinCount="100000" sheet="1" objects="1" scenarios="1"/>
  <mergeCells count="4">
    <mergeCell ref="B3:Q3"/>
    <mergeCell ref="B5:Q5"/>
    <mergeCell ref="B33:Q33"/>
    <mergeCell ref="B38:Q38"/>
  </mergeCells>
  <pageMargins left="0.7" right="0.7" top="0.75" bottom="0.75" header="0.3" footer="0.3"/>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7</vt:i4>
      </vt:variant>
    </vt:vector>
  </HeadingPairs>
  <TitlesOfParts>
    <vt:vector size="42" baseType="lpstr">
      <vt:lpstr>Details</vt:lpstr>
      <vt:lpstr>Reliance &amp; Limitations</vt:lpstr>
      <vt:lpstr>Table of Contents</vt:lpstr>
      <vt:lpstr>APPENDIX 1 </vt:lpstr>
      <vt:lpstr>APPENDIX 2</vt:lpstr>
      <vt:lpstr>APPENDIX 3</vt:lpstr>
      <vt:lpstr>APPENDIX 4</vt:lpstr>
      <vt:lpstr>APPENDIX 5</vt:lpstr>
      <vt:lpstr>APPENDIX 6</vt:lpstr>
      <vt:lpstr>APPENDIX 7</vt:lpstr>
      <vt:lpstr>APPENDIX 8</vt:lpstr>
      <vt:lpstr>APPENDIX 9</vt:lpstr>
      <vt:lpstr>APPENDIX 10</vt:lpstr>
      <vt:lpstr>APPENDIX 11</vt:lpstr>
      <vt:lpstr>APPENDIX 12</vt:lpstr>
      <vt:lpstr>APPENDIX 13</vt:lpstr>
      <vt:lpstr>APPENDIX 14</vt:lpstr>
      <vt:lpstr>APPENDIX 15</vt:lpstr>
      <vt:lpstr>APPENDIX 16</vt:lpstr>
      <vt:lpstr>APPENDIX 17</vt:lpstr>
      <vt:lpstr>APPENDIX 18</vt:lpstr>
      <vt:lpstr>GDP</vt:lpstr>
      <vt:lpstr>INWARD</vt:lpstr>
      <vt:lpstr>MGT</vt:lpstr>
      <vt:lpstr>NPI</vt:lpstr>
      <vt:lpstr>COM</vt:lpstr>
      <vt:lpstr>NEPI</vt:lpstr>
      <vt:lpstr>APPENDIX 19</vt:lpstr>
      <vt:lpstr>APPENDIX 20 i</vt:lpstr>
      <vt:lpstr>APPENDIX 20 ii</vt:lpstr>
      <vt:lpstr>APPENDIX 20 iii</vt:lpstr>
      <vt:lpstr>APPENDIX 21 i</vt:lpstr>
      <vt:lpstr>APPENDIX 21 ii</vt:lpstr>
      <vt:lpstr>APPENDIX 21 iii</vt:lpstr>
      <vt:lpstr>APPENDIX  21 iv</vt:lpstr>
      <vt:lpstr>'APPENDIX  21 iv'!Print_Area</vt:lpstr>
      <vt:lpstr>'APPENDIX 1 '!Print_Area</vt:lpstr>
      <vt:lpstr>'APPENDIX 20 iii'!Print_Area</vt:lpstr>
      <vt:lpstr>'APPENDIX 4'!Print_Area</vt:lpstr>
      <vt:lpstr>Details!Print_Area</vt:lpstr>
      <vt:lpstr>'Reliance &amp; Limitations'!Print_Area</vt:lpstr>
      <vt:lpstr>'Table of Contents'!Print_Area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lnjue</dc:creator>
  <cp:lastModifiedBy>GIBSON</cp:lastModifiedBy>
  <cp:lastPrinted>2017-06-13T09:27:29Z</cp:lastPrinted>
  <dcterms:created xsi:type="dcterms:W3CDTF">2014-08-15T11:20:55Z</dcterms:created>
  <dcterms:modified xsi:type="dcterms:W3CDTF">2019-09-03T12:46:08Z</dcterms:modified>
</cp:coreProperties>
</file>